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P:\Generation Interconnection\7. Studies\5. Facilities Studies\DISIS-2022-001 FS\"/>
    </mc:Choice>
  </mc:AlternateContent>
  <xr:revisionPtr revIDLastSave="0" documentId="8_{8301E101-4987-44C2-80EB-EC33CA0EE373}" xr6:coauthVersionLast="47" xr6:coauthVersionMax="47" xr10:uidLastSave="{00000000-0000-0000-0000-000000000000}"/>
  <bookViews>
    <workbookView xWindow="-120" yWindow="-120" windowWidth="38640" windowHeight="21120" tabRatio="926" activeTab="4" xr2:uid="{889F50B8-763A-487C-8E6D-DA2E3FD2A8C2}"/>
  </bookViews>
  <sheets>
    <sheet name="Executive Summary" sheetId="51" r:id="rId1"/>
    <sheet name="Revision History" sheetId="52" r:id="rId2"/>
    <sheet name="Revision Details" sheetId="53" r:id="rId3"/>
    <sheet name="Requests" sheetId="49" r:id="rId4"/>
    <sheet name="Assigned Upgrade Costs" sheetId="47" r:id="rId5"/>
    <sheet name="Affected Systems Costs" sheetId="54" r:id="rId6"/>
    <sheet name="Total Allocated Cost" sheetId="55" r:id="rId7"/>
  </sheets>
  <definedNames>
    <definedName name="_xlnm._FilterDatabase" localSheetId="4" hidden="1">'Assigned Upgrade Costs'!$A$1:$A$180</definedName>
    <definedName name="_Toc196913594" localSheetId="0">'Executive Summary'!$A$20</definedName>
    <definedName name="_Toc196913595" localSheetId="0">'Executive Summary'!$A$23</definedName>
    <definedName name="_Toc196913596" localSheetId="0">'Executive Summary'!$A$26</definedName>
    <definedName name="_Toc196913597" localSheetId="0">'Executive Summary'!$A$29</definedName>
    <definedName name="_Toc196913598" localSheetId="0">'Executive Summary'!$A$33</definedName>
    <definedName name="_Toc196913600" localSheetId="0">'Executive Summary'!$A$36</definedName>
    <definedName name="_Toc196913601" localSheetId="0">'Executive Summary'!$A$39</definedName>
    <definedName name="_Toc196913602" localSheetId="0">'Executive Summary'!$A$42</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51" l="1"/>
  <c r="C2" i="55"/>
  <c r="C3" i="55"/>
  <c r="C4" i="55"/>
  <c r="C5" i="55"/>
  <c r="C6" i="55"/>
  <c r="C8" i="55"/>
  <c r="C9" i="55"/>
  <c r="C12" i="55"/>
  <c r="C13" i="55"/>
  <c r="C14" i="55"/>
  <c r="C15" i="55"/>
  <c r="C16" i="55"/>
  <c r="C18" i="55"/>
  <c r="C19" i="55"/>
  <c r="C20" i="55"/>
  <c r="C22" i="55"/>
  <c r="C23" i="55"/>
  <c r="C26" i="55"/>
  <c r="C28" i="55"/>
  <c r="C29" i="55"/>
  <c r="C31" i="55"/>
  <c r="C32" i="55"/>
  <c r="C34" i="55"/>
  <c r="C35" i="55"/>
  <c r="C36" i="55"/>
  <c r="C37" i="55"/>
  <c r="C39" i="55"/>
  <c r="C41" i="55"/>
  <c r="A12" i="51"/>
  <c r="D32" i="54" l="1"/>
  <c r="H180" i="47" l="1"/>
  <c r="H179" i="47"/>
  <c r="H174" i="47"/>
  <c r="C40" i="55" s="1"/>
  <c r="H176" i="47"/>
  <c r="H175" i="47"/>
  <c r="H160" i="47"/>
  <c r="H134" i="47"/>
  <c r="H133" i="47"/>
  <c r="H114" i="47"/>
  <c r="C30" i="55" s="1"/>
  <c r="H103" i="47"/>
  <c r="H102" i="47"/>
  <c r="H105" i="47"/>
  <c r="H104" i="47"/>
  <c r="H84" i="47"/>
  <c r="H156" i="47"/>
  <c r="H155" i="47"/>
  <c r="H87" i="47"/>
  <c r="H86" i="47"/>
  <c r="H147" i="47"/>
  <c r="H146" i="47"/>
  <c r="H144" i="47"/>
  <c r="H143" i="47"/>
  <c r="H139" i="47"/>
  <c r="H138" i="47"/>
  <c r="H55" i="47"/>
  <c r="H54" i="47"/>
  <c r="H128" i="47"/>
  <c r="C33" i="55" s="1"/>
  <c r="H130" i="47"/>
  <c r="H129" i="47"/>
  <c r="H58" i="47"/>
  <c r="H57" i="47"/>
  <c r="H28" i="47"/>
  <c r="H27" i="47"/>
  <c r="D9" i="55" s="1"/>
  <c r="H118" i="47"/>
  <c r="H117" i="47"/>
  <c r="H116" i="47"/>
  <c r="H115" i="47"/>
  <c r="H111" i="47"/>
  <c r="H110" i="47"/>
  <c r="H69" i="47"/>
  <c r="H68" i="47"/>
  <c r="H166" i="47"/>
  <c r="H99" i="47"/>
  <c r="H98" i="47"/>
  <c r="H165" i="47"/>
  <c r="H164" i="47"/>
  <c r="H163" i="47"/>
  <c r="H162" i="47"/>
  <c r="H161" i="47"/>
  <c r="H168" i="47"/>
  <c r="H167" i="47"/>
  <c r="H151" i="47"/>
  <c r="C38" i="55" s="1"/>
  <c r="H85" i="47"/>
  <c r="H153" i="47"/>
  <c r="H152" i="47"/>
  <c r="H81" i="47"/>
  <c r="H80" i="47"/>
  <c r="D23" i="55" s="1"/>
  <c r="H79" i="47"/>
  <c r="H78" i="47"/>
  <c r="D22" i="55" s="1"/>
  <c r="H123" i="47"/>
  <c r="H77" i="47"/>
  <c r="H76" i="47"/>
  <c r="H72" i="47"/>
  <c r="H71" i="47"/>
  <c r="H122" i="47"/>
  <c r="H109" i="47"/>
  <c r="H65" i="47"/>
  <c r="H64" i="47"/>
  <c r="H108" i="47"/>
  <c r="H93" i="47"/>
  <c r="H92" i="47"/>
  <c r="H91" i="47"/>
  <c r="H95" i="47"/>
  <c r="H94" i="47"/>
  <c r="H75" i="47"/>
  <c r="C21" i="55" s="1"/>
  <c r="H61" i="47"/>
  <c r="C17" i="55" s="1"/>
  <c r="H63" i="47"/>
  <c r="H62" i="47"/>
  <c r="H42" i="47"/>
  <c r="H41" i="47"/>
  <c r="D12" i="55" s="1"/>
  <c r="H36" i="47"/>
  <c r="C11" i="55" s="1"/>
  <c r="H38" i="47"/>
  <c r="H37" i="47"/>
  <c r="H31" i="47"/>
  <c r="C10" i="55" s="1"/>
  <c r="H33" i="47"/>
  <c r="H32" i="47"/>
  <c r="H46" i="47"/>
  <c r="H45" i="47"/>
  <c r="H26" i="47"/>
  <c r="H25" i="47"/>
  <c r="H20" i="47"/>
  <c r="C7" i="55" s="1"/>
  <c r="H22" i="47"/>
  <c r="H21" i="47"/>
  <c r="H17" i="47"/>
  <c r="H16" i="47"/>
  <c r="H14" i="47"/>
  <c r="H13" i="47"/>
  <c r="H11" i="47"/>
  <c r="H10" i="47"/>
  <c r="H9" i="47"/>
  <c r="H8" i="47"/>
  <c r="H4" i="47"/>
  <c r="H5" i="47"/>
  <c r="H12" i="47"/>
  <c r="H15" i="47"/>
  <c r="D6" i="55" s="1"/>
  <c r="H19" i="47"/>
  <c r="H18" i="47"/>
  <c r="D7" i="55" s="1"/>
  <c r="H30" i="47"/>
  <c r="H29" i="47"/>
  <c r="H35" i="47"/>
  <c r="H34" i="47"/>
  <c r="H44" i="47"/>
  <c r="H43" i="47"/>
  <c r="H51" i="47"/>
  <c r="H50" i="47"/>
  <c r="H52" i="47"/>
  <c r="H56" i="47"/>
  <c r="H60" i="47"/>
  <c r="H59" i="47"/>
  <c r="H67" i="47"/>
  <c r="H66" i="47"/>
  <c r="H70" i="47"/>
  <c r="H74" i="47"/>
  <c r="H73" i="47"/>
  <c r="H83" i="47"/>
  <c r="H82" i="47"/>
  <c r="H89" i="47"/>
  <c r="H90" i="47"/>
  <c r="H88" i="47"/>
  <c r="H97" i="47"/>
  <c r="H96" i="47"/>
  <c r="H101" i="47"/>
  <c r="H100" i="47"/>
  <c r="H107" i="47"/>
  <c r="H106" i="47"/>
  <c r="H113" i="47"/>
  <c r="H112" i="47"/>
  <c r="H121" i="47"/>
  <c r="H119" i="47"/>
  <c r="H127" i="47"/>
  <c r="H126" i="47"/>
  <c r="H125" i="47"/>
  <c r="H124" i="47"/>
  <c r="H132" i="47"/>
  <c r="H131" i="47"/>
  <c r="D34" i="55" s="1"/>
  <c r="H136" i="47"/>
  <c r="H135" i="47"/>
  <c r="H137" i="47"/>
  <c r="H141" i="47"/>
  <c r="H140" i="47"/>
  <c r="H142" i="47"/>
  <c r="H145" i="47"/>
  <c r="H149" i="47"/>
  <c r="H148" i="47"/>
  <c r="H158" i="47"/>
  <c r="H159" i="47"/>
  <c r="H157" i="47"/>
  <c r="H170" i="47"/>
  <c r="H169" i="47"/>
  <c r="H171" i="47"/>
  <c r="H172" i="47"/>
  <c r="H178" i="47"/>
  <c r="H177" i="47"/>
  <c r="D41" i="55" s="1"/>
  <c r="H3" i="47"/>
  <c r="D30" i="55" l="1"/>
  <c r="D26" i="55"/>
  <c r="D35" i="55"/>
  <c r="D24" i="55"/>
  <c r="D27" i="55"/>
  <c r="D14" i="55"/>
  <c r="D16" i="55"/>
  <c r="D18" i="55"/>
  <c r="A15" i="51"/>
  <c r="D19" i="55"/>
  <c r="C25" i="55"/>
  <c r="D4" i="55"/>
  <c r="C27" i="55"/>
  <c r="D2" i="55"/>
  <c r="D38" i="55"/>
  <c r="D21" i="55"/>
  <c r="D39" i="55"/>
  <c r="D11" i="55"/>
  <c r="D32" i="55"/>
  <c r="D5" i="55"/>
  <c r="D15" i="55"/>
  <c r="D33" i="55"/>
  <c r="D13" i="55"/>
  <c r="D3" i="55"/>
  <c r="B31" i="55"/>
  <c r="D31" i="55"/>
  <c r="B29" i="55"/>
  <c r="D29" i="55"/>
  <c r="D37" i="55"/>
  <c r="D20" i="55"/>
  <c r="C24" i="55"/>
  <c r="D28" i="55"/>
  <c r="D36" i="55"/>
  <c r="B8" i="55"/>
  <c r="D8" i="55"/>
  <c r="D25" i="55"/>
  <c r="D10" i="55"/>
  <c r="D40" i="55"/>
  <c r="D17" i="55"/>
  <c r="B22" i="55"/>
  <c r="B35" i="55"/>
  <c r="B41" i="55"/>
  <c r="B27" i="55"/>
  <c r="B4" i="55"/>
  <c r="B14" i="55"/>
  <c r="B9" i="55"/>
  <c r="B38" i="55"/>
  <c r="B21" i="55"/>
  <c r="B7" i="55"/>
  <c r="B5" i="55"/>
  <c r="B39" i="55"/>
  <c r="B30" i="55"/>
  <c r="B24" i="55"/>
  <c r="B2" i="55"/>
  <c r="H181" i="47"/>
  <c r="B34" i="55"/>
  <c r="B32" i="55"/>
  <c r="B36" i="55"/>
  <c r="B18" i="55"/>
  <c r="B28" i="55"/>
  <c r="B15" i="55"/>
  <c r="B6" i="55"/>
  <c r="B23" i="55"/>
  <c r="B13" i="55"/>
  <c r="B33" i="55"/>
  <c r="B37" i="55"/>
  <c r="B20" i="55"/>
  <c r="B26" i="55"/>
  <c r="B11" i="55"/>
  <c r="B3" i="55"/>
  <c r="B12" i="55"/>
  <c r="B40" i="55"/>
  <c r="B25" i="55"/>
  <c r="B16" i="55"/>
  <c r="B17" i="55"/>
  <c r="B10" i="55"/>
  <c r="B19" i="55"/>
  <c r="B42" i="55" l="1"/>
</calcChain>
</file>

<file path=xl/sharedStrings.xml><?xml version="1.0" encoding="utf-8"?>
<sst xmlns="http://schemas.openxmlformats.org/spreadsheetml/2006/main" count="2163" uniqueCount="535">
  <si>
    <t>Gen Number</t>
  </si>
  <si>
    <t>Service Type</t>
  </si>
  <si>
    <t>Upgrade Name</t>
  </si>
  <si>
    <t>Upgrade ID</t>
  </si>
  <si>
    <t>Upgrade Type</t>
  </si>
  <si>
    <t>Upgrade Details</t>
  </si>
  <si>
    <t>Allocated Cost</t>
  </si>
  <si>
    <t>% Allocated</t>
  </si>
  <si>
    <t>Total Upgrade Cost</t>
  </si>
  <si>
    <t>GEN-2022-004</t>
  </si>
  <si>
    <t>WERE</t>
  </si>
  <si>
    <t>GEN-2022-006</t>
  </si>
  <si>
    <t>GEN-2022-007</t>
  </si>
  <si>
    <t>GEN-2022-009</t>
  </si>
  <si>
    <t>BEPC</t>
  </si>
  <si>
    <t>GEN-2022-010</t>
  </si>
  <si>
    <t>GEN-2022-012</t>
  </si>
  <si>
    <t>GEN-2022-013</t>
  </si>
  <si>
    <t>GEN-2022-015</t>
  </si>
  <si>
    <t>SUNC</t>
  </si>
  <si>
    <t>GEN-2022-016</t>
  </si>
  <si>
    <t>GEN-2022-017</t>
  </si>
  <si>
    <t>GEN-2022-024</t>
  </si>
  <si>
    <t>GEN-2022-038</t>
  </si>
  <si>
    <t>WFEC</t>
  </si>
  <si>
    <t>GEN-2022-054</t>
  </si>
  <si>
    <t>GEN-2022-055</t>
  </si>
  <si>
    <t>GEN-2022-065</t>
  </si>
  <si>
    <t>GEN-2022-071</t>
  </si>
  <si>
    <t>GRDA</t>
  </si>
  <si>
    <t>GEN-2022-073</t>
  </si>
  <si>
    <t>GEN-2022-075</t>
  </si>
  <si>
    <t>SPS</t>
  </si>
  <si>
    <t>NPPD</t>
  </si>
  <si>
    <t>GEN-2022-083</t>
  </si>
  <si>
    <t>GEN-2022-098</t>
  </si>
  <si>
    <t>GEN-2022-100</t>
  </si>
  <si>
    <t>GEN-2022-102</t>
  </si>
  <si>
    <t>GEN-2022-104</t>
  </si>
  <si>
    <t>GEN-2022-111</t>
  </si>
  <si>
    <t>GEN-2022-130</t>
  </si>
  <si>
    <t>GEN-2022-136</t>
  </si>
  <si>
    <t>GEN-2022-139</t>
  </si>
  <si>
    <t>GEN-2022-142</t>
  </si>
  <si>
    <t>GEN-2022-143</t>
  </si>
  <si>
    <t>GEN-2022-144</t>
  </si>
  <si>
    <t>GEN-2022-145</t>
  </si>
  <si>
    <t>GEN-2022-147</t>
  </si>
  <si>
    <t>GEN-2022-154</t>
  </si>
  <si>
    <t>GEN-2022-155</t>
  </si>
  <si>
    <t>GEN-2022-156</t>
  </si>
  <si>
    <t>GEN-2022-161</t>
  </si>
  <si>
    <t>GEN-2022-176</t>
  </si>
  <si>
    <t>GEN-2022-214</t>
  </si>
  <si>
    <t>GEN-2022-234</t>
  </si>
  <si>
    <t>GEN-2022-235</t>
  </si>
  <si>
    <t>GEN-2022-238</t>
  </si>
  <si>
    <t>OKGE</t>
  </si>
  <si>
    <t>AEPW</t>
  </si>
  <si>
    <t>EMDE</t>
  </si>
  <si>
    <t>ERIS</t>
  </si>
  <si>
    <t>Build a new EMPEC 7 to GEN-2021-096 345 kV line 1</t>
  </si>
  <si>
    <t>Current Study</t>
  </si>
  <si>
    <t>Build a new EMPEC 7 to GEN-2021-096 345 kV line 1 (30 miles) to a standard rating of 1180 MVA</t>
  </si>
  <si>
    <t>EVERGY</t>
  </si>
  <si>
    <t>Switch out Axtell to G16-050-TAP 345 kV line reactor at Axtell  (50 MVAR)</t>
  </si>
  <si>
    <t>158452/158453</t>
  </si>
  <si>
    <t>Sub - Benton 345 kV - Wichita 345 kV Terminal Upgrades</t>
  </si>
  <si>
    <t>Contingent</t>
  </si>
  <si>
    <t>Upgrade any necessary terminal equipment at Benton 345 kV substation on the Benton to Wichita 345 kV line to achieve a summer emergency rating of 1119 MVA.
Upgrade any necessary terminal equipment at Wichita 345 kV substation on the Wichita to Benton 345 kV line to achieve a summer emergency rating of 1119 MVA.</t>
  </si>
  <si>
    <t>EKC</t>
  </si>
  <si>
    <t>Chisholm - Woodward - Border 345 kV Ckt 1 (AEP)</t>
  </si>
  <si>
    <t>Build 0.84-miles of new 345 kV line from a new tap on the Woodward to Border 345 kV line to Chisholm with a summer emergency rating of 1792 MVA. Oklahoma Gas and Electric Co. and American Electric Power shall decide who shall build how much of these Network Upgrades and shall provide such information, along with specific cost estimates for each DTO's portion of the Network Upgrades, to SPP in its response to this NTC</t>
  </si>
  <si>
    <t>Build New G17-151-Tap to Border 345 kV Line</t>
  </si>
  <si>
    <t>Build a new G17-151-Tap to Border 345 kV line (126 miles) to a minimum rating of 1195 MVA</t>
  </si>
  <si>
    <t>Build a new 115.0 mile 345 kV circuit from Tolk to Potter with a standard rating of 1792 MVA</t>
  </si>
  <si>
    <t>NRIS</t>
  </si>
  <si>
    <t>Aurora H.T. - Monett 161 kV Ckt 1 Rebuild</t>
  </si>
  <si>
    <t xml:space="preserve">Rebuild 11.15 miles 161 kV line from Aurora HT to Monett </t>
  </si>
  <si>
    <t>JEFFRSN4 to WILKES 4 138kV Line Rebuild</t>
  </si>
  <si>
    <t>VINEOTP2 to 512680 ESH TP 2 69kV Line Rebuild</t>
  </si>
  <si>
    <t>VINITA-2 to VINTAJC22 69kV Line Rebuild</t>
  </si>
  <si>
    <t>Rebuild the LSSOUTH4 to WILKES 4 138kV Line 1</t>
  </si>
  <si>
    <t>Rebuild the WELSH 7 to WILKES 7 345kV Line 1</t>
  </si>
  <si>
    <t>Replace the LONGWD 7 to LONGWD 4 345kV Transformer 1</t>
  </si>
  <si>
    <t>Rebuild the WOODWRD4 to WINDFRM4 138kV Line 1</t>
  </si>
  <si>
    <t>Rebuild the RIV4525 to G20-079-TAP 161kV Line 1</t>
  </si>
  <si>
    <t>Rebuild the AXTELL 7 to KEARNEY7 115kV Line 1</t>
  </si>
  <si>
    <t>2023 ITP_520_FLOURNY4-OAKPH-LONGWD_rebuild</t>
  </si>
  <si>
    <t>Rebuild the existing LSSOUTH4 to WILKES 4 138 kV line 1 (10.99 miles) to a minimum rating of 485 MVA</t>
  </si>
  <si>
    <t>Replace the existing LONGWD 7 to LONGWD 4 345-138 kV transformer 1 with a minimum rating of 580 MVA</t>
  </si>
  <si>
    <t>Rebuild the existing WOODWRD4 to WINDFRM4 138 kV line 1 (12.07 miles) to a minimum rating of 200 MVA</t>
  </si>
  <si>
    <t>Rebuild the existing RIV4525 to G20-079-TAP 161 kV line 1 (5.47 miles) to a minimum rating of 650 MVA</t>
  </si>
  <si>
    <t>Multi - Park Community - Sunshine 138 kV</t>
  </si>
  <si>
    <t>N.E.S.-4 to HAWTHRN4 138kV Line Rebuild</t>
  </si>
  <si>
    <t>Vinita Junction 138/69 kV Transformer Replacement</t>
  </si>
  <si>
    <t>WTH_SE 138/69 kV Transformer Replacement</t>
  </si>
  <si>
    <t>JENSEN 4 to EL RENO4 138kV Line Rebuild</t>
  </si>
  <si>
    <t>CANEYCK4 to TEXOMAJ4 138kV Line Rebuild</t>
  </si>
  <si>
    <t>KRSEY1_4 to COLBERT4 138kV Line Reconductor</t>
  </si>
  <si>
    <t>Tuco Int 345/230 kV Transformer Replacement</t>
  </si>
  <si>
    <t>Potter County to Tolk 345kV New Line</t>
  </si>
  <si>
    <t>HOC404 161/138 kV Transformer Replacement</t>
  </si>
  <si>
    <t>BAX492 2 to HOC404 2 169kV Line Rebuild</t>
  </si>
  <si>
    <t>Multi - NE Williston - Folvag 115 kV - Judson - East Fork - Tande 345 kV</t>
  </si>
  <si>
    <t>Rebuild 2.42 miles N.E.S.-4 to HAWTHRN4 138kV line ckt 1 to a minimum of 190 MVA</t>
  </si>
  <si>
    <t>Replace Vinita Junction 138/69 kV Transformer to a minimum of 98 MVA</t>
  </si>
  <si>
    <t>Rebuild 2.85 miles VINITA-2 to VINTAJC22 69kV line ckt 1 to a minimum of 95 MVA</t>
  </si>
  <si>
    <t>Replace Tuco Int 345/230 kV Transformer to a minimum of 655 MVA</t>
  </si>
  <si>
    <t>Rebuild 0.17 miles CANEYCK4 to TEXOMAJ4 138kV line ckt 1 to a minimum of 234 MVA</t>
  </si>
  <si>
    <t>Rebuild 2.07 miles JENSEN 4 to EL RENO4 138kV line ckt 1 to a minimum of 234 MVA</t>
  </si>
  <si>
    <t>Rebuild 3.59 miles BAX492 2 to HOC404 2 169kV line ckt 1 to a minimum of 95 MVA</t>
  </si>
  <si>
    <t>Reconductor 8.89 miles KRSEY1_4 to COLBERT4 138kV line ckt 1 to a minimum of 234 MVA</t>
  </si>
  <si>
    <t>Replace HOC404-5 to HOC404-4 161/138 kV Transformer to a minimum of 148 MVA</t>
  </si>
  <si>
    <t>Bisect the Judson to Tande 345 kV line approximately 18 miles from Judson and build a new 345 kV Substation. Install a 345/115 kV Transformer at the new East Fork 345/115 kV Substation. Install 115 kV terminal equipment at MWEC’s East Fork 115 kV substation to accommodate a 115 kV tie line from the East Fork 345/115 kV substation. Construct a 115 kV tie line from the East Fork 115 kV substation to the proposed BEPC East Fork 345/115 kV substation.</t>
  </si>
  <si>
    <t>BEPC/MWE</t>
  </si>
  <si>
    <t xml:space="preserve">Replace WTH_SE 138/69 kV Transformer to a minimum of 70 MVA </t>
  </si>
  <si>
    <t>AEPW/OKGE</t>
  </si>
  <si>
    <t>SPS/OKGE</t>
  </si>
  <si>
    <t>144171, 144198, 144199</t>
  </si>
  <si>
    <t>72018, 72019, 72020, 72021, 72022, 72023, 72027</t>
  </si>
  <si>
    <t xml:space="preserve">Murray Gill 138 kV Substation GEN-2022-004 Interconnection (Non-Shared NU) (EKC) </t>
  </si>
  <si>
    <t>Interconnection</t>
  </si>
  <si>
    <t xml:space="preserve">Murray Gill 138 kV Substation GEN-2022-004 Interconnection (TOIF) (EKC) </t>
  </si>
  <si>
    <t xml:space="preserve">Neosho - N345  161 kV Substation GEN-2022-006 Interconnection (Non-Shared NU) (EKC) </t>
  </si>
  <si>
    <t xml:space="preserve">Neosho - N345  161 kV Substation GEN-2022-006 Interconnection (TOIF) (EKC) </t>
  </si>
  <si>
    <t xml:space="preserve">Lang - Reading 115 kV Transmission Line GEN-2022-007 Interconnection (Non-Shared NU) (EKC) </t>
  </si>
  <si>
    <t xml:space="preserve">Lang - Reading 115 kV Transmission Line GEN-2022-007 Interconnection (TOIF) (EKC) </t>
  </si>
  <si>
    <t xml:space="preserve">Tap of Neosho - LaCygne 345 kV Line GEN-2022-013 Interconnection (TOIF) (EKC) </t>
  </si>
  <si>
    <t xml:space="preserve">Tap of Neosho - LaCygne 345 kV Line Interconnection (DISIS-2022-001) (EKC) </t>
  </si>
  <si>
    <t xml:space="preserve">Tap of Neosho - LaCygne 345 kV Line GEN-2022-024 Interconnection (TOIF) (EKC) </t>
  </si>
  <si>
    <t xml:space="preserve">Overton - Sedalia East 161 kV Substation GEN-2022-100 Interconnection (Non-Shared NU) (EM) </t>
  </si>
  <si>
    <t xml:space="preserve">Overton - Sedalia East 161 kV Substation GEN-2022-100 Interconnection (TOIF) (EM) </t>
  </si>
  <si>
    <t xml:space="preserve">Liberty West 161 kV GEN-2022-102 Interconnection (Non-Shared NU) (EM) </t>
  </si>
  <si>
    <t xml:space="preserve">Liberty West 161 kV GEN-2022-102 Interconnection (TOIF) (EM) </t>
  </si>
  <si>
    <t xml:space="preserve">Shoal Creek 161 kV Substation GEN-2022-142 Interconnection (Non-Shared NU) (EM) </t>
  </si>
  <si>
    <t xml:space="preserve">Shoal Creek 161 kV Substation GEN-2022-142 Interconnection (TOIF) (EM) </t>
  </si>
  <si>
    <t xml:space="preserve">Blue Mills BESS 161kV Substation GEN-2022-144 Interconnection (Non-Shared NU) (EM) </t>
  </si>
  <si>
    <t xml:space="preserve">Blue Mills BESS 161kV Substation GEN-2022-144 Interconnection (TOIF) (EM) </t>
  </si>
  <si>
    <t xml:space="preserve">Burns 345kV Substation GEN-2022-161 Interconnection (Non-Shared NU) (EKC) </t>
  </si>
  <si>
    <t xml:space="preserve">Burns 345kV Substation GEN-2022-161 Interconnection (TOIF) (EKC) </t>
  </si>
  <si>
    <t xml:space="preserve">Gill - Viola 138 kV Line Break GEN-2022-214 Interconnection (Non-Shared NU) (EKC) </t>
  </si>
  <si>
    <t xml:space="preserve">Gill - Viola 138 kV Line Break GEN-2022-214 Interconnection (TOIF) (EKC) </t>
  </si>
  <si>
    <t>Interconnection upgrades and cost estimates needed to interconnect GEN-2022-004 (33MW/Solar), into Murray Gill 138 kV Substation</t>
  </si>
  <si>
    <t>Interconnection upgrades and cost estimates needed to interconnect GEN-2022-006 (200MW/Solar), into Neosho - N345  161 kV Substation</t>
  </si>
  <si>
    <t>Interconnection upgrades and cost estimates needed to interconnect GEN-2022-007 (135MW/Solar), into Lang - Reading 115 kV Transmission Line</t>
  </si>
  <si>
    <t>Interconnection upgrades and cost estimates needed to interconnect GEN-2022-013 (300MW/Solar), into Tap of Neosho - LaCygne 345 kV Line</t>
  </si>
  <si>
    <t>Interconnection upgrades and cost estimates needed to interconnect GEN-2022-013/GEN-2022-024 (300/200MW/Solar/Battery/Storage), into Tap of Neosho - LaCygne 345 kV Line</t>
  </si>
  <si>
    <t>Interconnection upgrades and cost estimates needed to interconnect GEN-2022-024 (200MW/Battery/Storage), into Tap of Neosho - LaCygne 345 kV Line</t>
  </si>
  <si>
    <t>Interconnection upgrades and cost estimates needed to interconnect GEN-2022-073 (300MW/Battery/Storage), into Nashua 161 kV Substation</t>
  </si>
  <si>
    <t>Interconnection upgrades and cost estimates needed to interconnect GEN-2022-100 (80MW/Hybrid), into Overton - Sedalia East 161 kV Substation</t>
  </si>
  <si>
    <t>Interconnection upgrades and cost estimates needed to interconnect GEN-2022-102 (100MW/Battery/Storage), into Liberty West 161 kV</t>
  </si>
  <si>
    <t>Interconnection upgrades and cost estimates needed to interconnect GEN-2022-142 (200MW/Battery/Storage), into Shoal Creek 161 kV Substation</t>
  </si>
  <si>
    <t>Interconnection upgrades and cost estimates needed to interconnect GEN-2022-144 (200MW/Battery/Storage), into Blue Mills BESS 161kV Substation</t>
  </si>
  <si>
    <t>Interconnection upgrades and cost estimates needed to interconnect GEN-2022-161 (360MW/Wind), into Burns 345kV Substation</t>
  </si>
  <si>
    <t>Interconnection upgrades and cost estimates needed to interconnect GEN-2022-214 (239MW/Solar), into Gill - Viola 138 kV Line Break</t>
  </si>
  <si>
    <t xml:space="preserve">Tap on the Spearville - Post Rock 345kV line GEN-2022-075 Interconnection (Non-Shared NU) (ITCGP) </t>
  </si>
  <si>
    <t>Interconnection upgrades and cost estimates needed to interconnect GEN-2022-075 (175MW/Solar), into Tap on the Spearville - Post Rock 345kV line</t>
  </si>
  <si>
    <t xml:space="preserve">Tap on the Spearville - Post Rock 345kV line GEN-2022-075 Interconnection (TOIF) (ITCGP) </t>
  </si>
  <si>
    <t>ITCGP</t>
  </si>
  <si>
    <t xml:space="preserve">Wolf Creek - Blackberry 345 kV Tap GEN-2022-054 Interconnection (TOIF) (NEET) </t>
  </si>
  <si>
    <t>Interconnection upgrades and cost estimates needed to interconnect GEN-2022-054 (200MW/Solar), into Wolf Creek - Blackberry 345 kV Tap</t>
  </si>
  <si>
    <t xml:space="preserve">Wolf Creek - Blackberry 345 kV Tap Interconnection (Non-Shared NU) (NEET) </t>
  </si>
  <si>
    <t>NEET</t>
  </si>
  <si>
    <t xml:space="preserve">Tap of Mingo - Red Willow 345 kV Line GEN-2022-015 Interconnection (TOIF) (SEPC) </t>
  </si>
  <si>
    <t>Interconnection upgrades and cost estimates needed to interconnect GEN-2022-015 (270MW/Solar), into Tap of Mingo - Red Willow 345 kV Line</t>
  </si>
  <si>
    <t xml:space="preserve">Tap of Mingo - Red Willow 345kV line Interconnection (Non-Shared NU) (SEPC) </t>
  </si>
  <si>
    <t>Interconnection upgrades and cost estimates needed to interconnect GEN-2022-015 (270MW/Solar), into Tap of Mingo - Red Willow 345kV line</t>
  </si>
  <si>
    <t xml:space="preserve">tap on Arthur Mullergreen-Spearville 230 kV line GEN-2022-065 IC (Non-Shared NU) (SUNC) </t>
  </si>
  <si>
    <t>Interconnection upgrades and cost estimates needed to interconnect GEN-2022-065 (145MW/Solar), into tap on Arthur Mullergreen-Spearville 230 kV line</t>
  </si>
  <si>
    <t xml:space="preserve">tap on Arthur Mullergreen-Spearville 230 kV line GEN-2022-065 Interconnection (TOIF) (SEPC) </t>
  </si>
  <si>
    <t xml:space="preserve">Sunshine North to Anadarko 138 kV GEN-2022-055 Interconnection (Non-Shared NU) (WFEC) </t>
  </si>
  <si>
    <t>Interconnection upgrades and cost estimates needed to interconnect GEN-2022-055 (200MW/Solar), into Sunshine North to Anadarko 138 kV</t>
  </si>
  <si>
    <t xml:space="preserve">Sunshine North to Anadarko 138 kV GEN-2022-055 Interconnection (TOIF) (WFEC) </t>
  </si>
  <si>
    <t xml:space="preserve">Brown - South Coleman Junction 138kV line GEN-2022-104 Interconnection (Non-Shared NU) (WFEC) </t>
  </si>
  <si>
    <t>Interconnection upgrades and cost estimates needed to interconnect GEN-2022-104 (113.078MW/Solar), into Brown - South Coleman Junction 138kV line</t>
  </si>
  <si>
    <t xml:space="preserve">Brown - South Coleman Junction 138kV line GEN-2022-104 Interconnection (TOIF) (WFEC) </t>
  </si>
  <si>
    <t xml:space="preserve">Colbert 138 kV Substation GEN-2022-136 Interconnection (Non-Shared NU) (WFEC) </t>
  </si>
  <si>
    <t>Interconnection upgrades and cost estimates needed to interconnect GEN-2022-136 (180MW/Battery/Storage), into Colbert 138 kV Substation</t>
  </si>
  <si>
    <t xml:space="preserve">Colbert 138 kV Substation GEN-2022-136 Interconnection (TOIF) (WFEC) </t>
  </si>
  <si>
    <t xml:space="preserve">Canadian Switchyard 138kV DISIS-2022-001 Interconnection (Non-Shared NU) (WFEC) </t>
  </si>
  <si>
    <t>Interconnection upgrades and cost estimates needed to interconnect GEN-2022-154 (100Battery/Storage) into, Canadian Switchyard 138kV</t>
  </si>
  <si>
    <t xml:space="preserve">Canadian Switchyard 138kV GEN-2022-154 Interconnection (TOIF) (WFEC) </t>
  </si>
  <si>
    <t>Interconnection upgrades and cost estimates needed to interconnect GEN-2022-154 (100MW/Battery/Storage), into Canadian Switchyard 138kV</t>
  </si>
  <si>
    <t xml:space="preserve">El Reno SW 138 kV  GEN-2022-235 Interconnection (Non-Shared NU) (WFEC) </t>
  </si>
  <si>
    <t xml:space="preserve">Interconnection upgrades and cost estimates needed to interconnect GEN-2022-235 (150MW/Battery/Storage), into El Reno SW 138 kV </t>
  </si>
  <si>
    <t xml:space="preserve">El Reno SW 138 kV  GEN-2022-235 Interconnection (TOIF) (WFEC) </t>
  </si>
  <si>
    <t>Build New Beckham to Potter 345 kV Line</t>
  </si>
  <si>
    <t>170625, 170624</t>
  </si>
  <si>
    <t>Build a new Beckham to Potter 345 kV line (149.64 miles) to a minimum rating of 1792 MVA</t>
  </si>
  <si>
    <t>Convert 9.1 mile 69 kV line from Calumet - Cana to 138 kV.  Complete necessary terminal upgrades at Cana.Convert 9.0 mile 69 kV line from Calumet - Concho to 138 kV.  Complete necessary terminal upgrades at Concho.Convert 16.8 mile 69 kV line from Calumet - Watonga SW to 138 kV.New Calumet 138 kV substation with 4-terminal ring bus.Convert 3.3 mile 69 kV line from Cana - El Reno Jct to 138 kV.  Complete necessary terminal upgrades at El Reno Jct.Convert 10.6 mile 69 kV line from Cogar - El Reno Jct to 138 kV.Convert 6.5 mile 69 kV line from El Reno - El Reno Jct to 138 kV.  Complete necessary terminal upgrades at El Reno.</t>
  </si>
  <si>
    <t xml:space="preserve">Judson Substation 345 kV GEN-2022-009 Interconnection (TOIF) (BEPC) </t>
  </si>
  <si>
    <t>Interconnection upgrades and cost estimates needed to interconnect GEN-2022-009 (125MW/Thermal), into Judson Substation 345 kV</t>
  </si>
  <si>
    <t xml:space="preserve">Judson Substation 345 kV Interconnection (DISIS-2022-001) (BEPC) </t>
  </si>
  <si>
    <t>Interconnection upgrades and cost estimates needed to interconnect GEN-2022-009/GEN-2022-010/GEN-2022-083 (125/250MW/Thermal), into Judson Substation 345 kV</t>
  </si>
  <si>
    <t xml:space="preserve">Judson Substation 345 kV GEN-2022-010 Interconnection (TOIF) (BEPC) </t>
  </si>
  <si>
    <t>Interconnection upgrades and cost estimates needed to interconnect GEN-2022-010 (250MW/Thermal), into Judson Substation 345 kV</t>
  </si>
  <si>
    <t xml:space="preserve">Judson Substation 345 kV GEN-2022-083 Interconnection (TOIF) (BEPC) </t>
  </si>
  <si>
    <t>Interconnection upgrades and cost estimates needed to interconnect GEN-2022-083 (250MW/Thermal), into Judson Substation 345 kV</t>
  </si>
  <si>
    <t xml:space="preserve">Longwood to Scottville 138 kV line GEN-2022-038 Interconnection (Non-Shared NU) (AEP) </t>
  </si>
  <si>
    <t>Interconnection upgrades and cost estimates needed to interconnect GEN-2022-038 (180MW/Solar), into Longwood to Scottville 138 kV line</t>
  </si>
  <si>
    <t xml:space="preserve">Longwood to Scottville 138 kV line GEN-2022-038 Interconnection (TOIF) (AEP) </t>
  </si>
  <si>
    <t xml:space="preserve">Talawanda to Canadian River 138 kV Line Tap GEN-2022-071 Interconnection (Non-Shared NU) (AEP) </t>
  </si>
  <si>
    <t>Interconnection upgrades and cost estimates needed to interconnect GEN-2022-071 (90.824MW/Solar), into Talawanda to Canadian River 138 kV Line Tap</t>
  </si>
  <si>
    <t xml:space="preserve">Talawanda to Canadian River 138 kV Line Tap GEN-2022-071 Interconnection (TOIF) (AEP) </t>
  </si>
  <si>
    <t xml:space="preserve">Wilkes 345 kV Substation GEN-2022-111 Interconnection (Non-Shared NU) (AEP) </t>
  </si>
  <si>
    <t>Interconnection upgrades and cost estimates needed to interconnect GEN-2022-111 (150MW/Hybrid), into Wilkes 345 kV Substation</t>
  </si>
  <si>
    <t xml:space="preserve">Wilkes 345 kV Substation GEN-2022-111 Interconnection (TOIF) (AEP) </t>
  </si>
  <si>
    <t xml:space="preserve">Pirkey 345kV Substation GEN-2022-139 Interconnection (Non-Shared NU) (AEP) </t>
  </si>
  <si>
    <t>Interconnection upgrades and cost estimates needed to interconnect GEN-2022-139 (300MW/Battery/Storage), into Pirkey 345kV Substation</t>
  </si>
  <si>
    <t xml:space="preserve">Pirkey 345kV Substation GEN-2022-139 Interconnection (TOIF) (AEP) </t>
  </si>
  <si>
    <t xml:space="preserve">Weatherford Jct. to Hinton 138 kV line GEN-2022-145 Interconnection (Non-Shared NU) (AEP) </t>
  </si>
  <si>
    <t>Interconnection upgrades and cost estimates needed to interconnect GEN-2022-145 (180MW/Battery/Storage), into Weatherford Jct. to Hinton 138 kV line</t>
  </si>
  <si>
    <t xml:space="preserve">Weatherford Jct. to Hinton 138 kV line GEN-2022-145 Interconnection (TOIF) (AEP) </t>
  </si>
  <si>
    <t xml:space="preserve">Northeastern - Delaware 345 kV trans line GEN-2022-176 Interconnection (Non-Shared NU) (AEP) </t>
  </si>
  <si>
    <t>Interconnection upgrades and cost estimates needed to interconnect GEN-2022-176 (215MW/Wind), into Northeastern - Delaware 345 kV transmission line</t>
  </si>
  <si>
    <t xml:space="preserve">Northeastern - Delaware 345 kV transmission line GEN-2022-176 Interconnection (TOIF) (AEP) </t>
  </si>
  <si>
    <t xml:space="preserve">Alluwe Tap – Chelsea 138 kV line GEN-2022-234 Interconnection (Non-Shared NU) (AEP) </t>
  </si>
  <si>
    <t>Interconnection upgrades and cost estimates needed to interconnect GEN-2022-234 (200MW/Solar), into Alluwe Tap – Chelsea 138 kV line</t>
  </si>
  <si>
    <t xml:space="preserve">Alluwe Tap – Chelsea 138 kV line GEN-2022-234 Interconnection (TOIF) (AEP) </t>
  </si>
  <si>
    <t>Rebuild only 12.1 miles of the existing Welsh to Wilkes 345 kV line to a minimum rating of 1000 MVA (The remaining 18.53 miles does not get upgraded)</t>
  </si>
  <si>
    <t>Rebuild 11.1 miles JEFFRSN4 to WILKES 4 138kV line ckt 1 to a minimum of 275 MVA</t>
  </si>
  <si>
    <t xml:space="preserve">Tuco 345kV GEN-2022-147 Interconnection (Non-Shared NU) (SPS) </t>
  </si>
  <si>
    <t xml:space="preserve">Tuco 345kV GEN-2022-147 Interconnection (TOIF) (SPS) </t>
  </si>
  <si>
    <t xml:space="preserve">Silver City 138 kV Substation GEN-2022-156 Interconnection (Non-Shared NU) (GRDA) </t>
  </si>
  <si>
    <t xml:space="preserve">Silver City 138 kV Substation GEN-2022-156 Interconnection (TOIF) (GRDA) </t>
  </si>
  <si>
    <t xml:space="preserve">Woodward 345 kV Substation GEN-2022-012 Interconnection (TOIF) (OGE) </t>
  </si>
  <si>
    <t xml:space="preserve">Woodward 345kV Substation Interconnection (DISIS-2022-001) (OGE) </t>
  </si>
  <si>
    <t xml:space="preserve">Woodward 345kV Substation GEN-2022-016 Interconnection (TOIF) (OGE) </t>
  </si>
  <si>
    <t xml:space="preserve">Woodward 345kV Substation GEN-2022-017 Interconnection (TOIF) (OGE) </t>
  </si>
  <si>
    <t xml:space="preserve">Bison 345kV Substation GEN-2022-098 Interconnection (Non-Shared NU) (OGE) </t>
  </si>
  <si>
    <t xml:space="preserve">Bison 345kV Substation GEN-2022-098 Interconnection (TOIF) (OGE) </t>
  </si>
  <si>
    <t xml:space="preserve">Battlefield BESS 161kV GEN-2022-130 Interconnection (Non-Shared NU) (OGE) </t>
  </si>
  <si>
    <t xml:space="preserve">Battlefield BESS 161kV GEN-2022-130 Interconnection (TOIF) (OGE) </t>
  </si>
  <si>
    <t xml:space="preserve">Caney Creek 138 kV Substation GEN-2022-143 Interconnection (Non-Shared NU) (OGE) </t>
  </si>
  <si>
    <t xml:space="preserve">Caney Creek 138 kV Substation GEN-2022-143 Interconnection (TOIF) (OGE) </t>
  </si>
  <si>
    <t xml:space="preserve">Horseshoe Lake 138 kV Substation GEN-2022-155 Interconnection (Non-Shared NU) (OGE) </t>
  </si>
  <si>
    <t xml:space="preserve">Horseshoe Lake 138 kV Substation GEN-2022-155 Interconnection (TOIF) (OGE) </t>
  </si>
  <si>
    <t xml:space="preserve">Maud 138 kV substation GEN-2022-238 Interconnection (TOIF) (OGE) </t>
  </si>
  <si>
    <t xml:space="preserve">Maud 138 kV substation Interconnection (Non-Shared NU) (OGE) </t>
  </si>
  <si>
    <t>Rebuild the existing AXTELL 7 to KEARNEY7 115 kV line 1 (10.74 miles) to a minimum rating of 254 MVA
(minimum rating of 290 MVA is required for DISIS-2022-001, NPPD has confirmed the rebuild from DISIS-2021-001 Cluster can achieve it)</t>
  </si>
  <si>
    <t>Rebuild 1.8 miles of 138 kV line from Longwood 138 kV to Oak Pan-Harr 138 kV substation and upgrade any necessary terminal equipment to achieve a summer emergency rating of 324 MVA.
Rebuild 10.4 miles of 138 kV line from Flournoy 138 kV substation to Oak Pan-Harr 138 kV substation and upgrade any necessary terminal equipment to achieve a summer emergency rating of 287 MVA.</t>
  </si>
  <si>
    <t>Interconnection upgrades and cost estimates needed to interconnect GEN-2022-012 (100MW/Battery/Storage), into Woodward 345 kV Substation</t>
  </si>
  <si>
    <t>Interconnection upgrades and cost estimates needed to interconnect GEN-2022-012/GEN-2022-016/GEN-2022-017 (100/288/150MW/Solar/Battery/Storage), into Woodward 345 kV Substation</t>
  </si>
  <si>
    <t>Interconnection upgrades and cost estimates needed to interconnect GEN-2022-016 (288MW/Solar), into Woodward 345kV Substation</t>
  </si>
  <si>
    <t>Interconnection upgrades and cost estimates needed to interconnect GEN-2022-017 (150MW/Battery/Storage), into Woodward 345kV Substation</t>
  </si>
  <si>
    <t>Interconnection upgrades and cost estimates needed to interconnect GEN-2022-130 (200MW/Battery/Storage), into Battlefield BESS 161kV</t>
  </si>
  <si>
    <t>Interconnection upgrades and cost estimates needed to interconnect GEN-2022-143 (200MW/Battery/Storage), into Caney Creek 138 kV Substation</t>
  </si>
  <si>
    <t>Interconnection upgrades and cost estimates needed to interconnect GEN-2022-155 (200MW/Battery/Storage), into Horseshoe Lake 138 kV Substation</t>
  </si>
  <si>
    <t>Interconnection upgrades and cost estimates needed to interconnect GEN-2022-238 (150MW/Battery/Storage), into Maud 138 kV substation</t>
  </si>
  <si>
    <t>Interconnection upgrades and cost estimates needed to interconnect GEN-2022-098 (200MW/Solar), into Bison 345kV Substation</t>
  </si>
  <si>
    <t>GEN Number</t>
  </si>
  <si>
    <t>TO</t>
  </si>
  <si>
    <t xml:space="preserve">Nashua - Smithville 161 kV Line Tap GEN-2022-073 Interconnection (TOIF) (EM) </t>
  </si>
  <si>
    <t xml:space="preserve">Nashua - Smithville 161 kV Line Tap GEN-2022-073 Interconnection (Non-Shared NU) (EM) </t>
  </si>
  <si>
    <t>36 X</t>
  </si>
  <si>
    <t>OGE</t>
  </si>
  <si>
    <t>170651, 170655</t>
  </si>
  <si>
    <t>Capacity</t>
  </si>
  <si>
    <t>POI Name</t>
  </si>
  <si>
    <t>POI kV Level</t>
  </si>
  <si>
    <t>Generation Type</t>
  </si>
  <si>
    <t>Sedgwick, KS</t>
  </si>
  <si>
    <t>Murray Gill 138 kV Substation</t>
  </si>
  <si>
    <t>Solar</t>
  </si>
  <si>
    <t>ER/NR</t>
  </si>
  <si>
    <t>One</t>
  </si>
  <si>
    <t>25/33/41</t>
  </si>
  <si>
    <t>Labette, KS</t>
  </si>
  <si>
    <t>Neosho - N345  161 kV Substation</t>
  </si>
  <si>
    <t xml:space="preserve">135/180/225 </t>
  </si>
  <si>
    <t>Lyon, KS</t>
  </si>
  <si>
    <t>Lang - Reading 115 kV Transmission Line</t>
  </si>
  <si>
    <t>93/123/153</t>
  </si>
  <si>
    <t>Williams, ND</t>
  </si>
  <si>
    <t>Judson Substation 345 kV</t>
  </si>
  <si>
    <t>Thermal</t>
  </si>
  <si>
    <t>ER</t>
  </si>
  <si>
    <t>174/231/291</t>
  </si>
  <si>
    <t>174/231/290</t>
  </si>
  <si>
    <t>Woodward , OK</t>
  </si>
  <si>
    <t>Woodward 345 kV Substation</t>
  </si>
  <si>
    <t>Battery/Storage</t>
  </si>
  <si>
    <t>70/92/116</t>
  </si>
  <si>
    <t>Bourbon, KS</t>
  </si>
  <si>
    <t>Tap of Neosho - LaCygne 345 kV Line</t>
  </si>
  <si>
    <t>Two</t>
  </si>
  <si>
    <t>102/136/172</t>
  </si>
  <si>
    <t>Decatur, KS</t>
  </si>
  <si>
    <t>Tap of Mingo - Red Willow 345 kV Line</t>
  </si>
  <si>
    <t>94/124/160</t>
  </si>
  <si>
    <t>Woodward, OK</t>
  </si>
  <si>
    <t>Woodward 345kV Substation</t>
  </si>
  <si>
    <t>98/132/164</t>
  </si>
  <si>
    <t>132/176/220</t>
  </si>
  <si>
    <t>Harrison, TX</t>
  </si>
  <si>
    <t>AEP</t>
  </si>
  <si>
    <t>Longwood to Scottville 138 kV line</t>
  </si>
  <si>
    <t>138/184/230</t>
  </si>
  <si>
    <t>Wolf Creek - Blackberry 345 kV Tap</t>
  </si>
  <si>
    <t>Grady, OK</t>
  </si>
  <si>
    <t>Sunshine North to Anadarko 138 kV</t>
  </si>
  <si>
    <t>Edwards, KS</t>
  </si>
  <si>
    <t>tap on Arthur Mullergreen-Spearville 230 kV line</t>
  </si>
  <si>
    <t>99/132/165</t>
  </si>
  <si>
    <t>Pittsburg, OK</t>
  </si>
  <si>
    <t>Talawanda to Canadian River 138 kV Line Tap</t>
  </si>
  <si>
    <t>61/81/102</t>
  </si>
  <si>
    <t>Kay, MO</t>
  </si>
  <si>
    <t>KCPL</t>
  </si>
  <si>
    <t>108/144/180</t>
  </si>
  <si>
    <t>Ellis, KS</t>
  </si>
  <si>
    <t>Tap on the Spearville - Post Rock 345kV line</t>
  </si>
  <si>
    <t>117/156/195</t>
  </si>
  <si>
    <t>Johnston , OK</t>
  </si>
  <si>
    <t>Bison 345kV Substation</t>
  </si>
  <si>
    <t>Cooper , MO</t>
  </si>
  <si>
    <t>Overton - Sedalia East 161 kV Substation</t>
  </si>
  <si>
    <t>Hybrid</t>
  </si>
  <si>
    <t>75/100/125</t>
  </si>
  <si>
    <t>Clay, MO</t>
  </si>
  <si>
    <t>Liberty West 161 kV</t>
  </si>
  <si>
    <t>65/87/108</t>
  </si>
  <si>
    <t>Bryan, OK</t>
  </si>
  <si>
    <t>Brown - South Coleman Junction 138kV line</t>
  </si>
  <si>
    <t>79/105/132</t>
  </si>
  <si>
    <t>Marion, TX</t>
  </si>
  <si>
    <t>Wilkes 345 kV Substation</t>
  </si>
  <si>
    <t>105/140/175</t>
  </si>
  <si>
    <t>Sebastian, AR</t>
  </si>
  <si>
    <t>Battlefield BESS 161kV</t>
  </si>
  <si>
    <t>141/188/235</t>
  </si>
  <si>
    <t>Colbert 138 kV Substation</t>
  </si>
  <si>
    <t>140.5/187/234</t>
  </si>
  <si>
    <t>Pirkey 345kV Substation</t>
  </si>
  <si>
    <t>105.5/141/176</t>
  </si>
  <si>
    <t>Shoal Creek 161 kV Substation</t>
  </si>
  <si>
    <t>Marshall, OK</t>
  </si>
  <si>
    <t>Caney Creek 138 kV Substation</t>
  </si>
  <si>
    <t>Jackson, MO</t>
  </si>
  <si>
    <t>Blue Mills BESS 161kV Substation</t>
  </si>
  <si>
    <t>Cluster, OK</t>
  </si>
  <si>
    <t>Weatherford Jct. to Hinton 138 kV line</t>
  </si>
  <si>
    <t>Hale, TX</t>
  </si>
  <si>
    <t>Tuco 345kV</t>
  </si>
  <si>
    <t>18/24/30</t>
  </si>
  <si>
    <t>Cleveland, OK</t>
  </si>
  <si>
    <t>Canadian Switch 138 kV Substation</t>
  </si>
  <si>
    <t>72/96/120</t>
  </si>
  <si>
    <t>Oklahoma, OK</t>
  </si>
  <si>
    <t>Horseshoe Lake 138 kV Substation</t>
  </si>
  <si>
    <t>144/192/240</t>
  </si>
  <si>
    <t>Creek, OK</t>
  </si>
  <si>
    <t>Silver City 138 kV Substation</t>
  </si>
  <si>
    <t>Butler, KS</t>
  </si>
  <si>
    <t>Burns 345kV Substation</t>
  </si>
  <si>
    <t>Wind</t>
  </si>
  <si>
    <t>156/208/260</t>
  </si>
  <si>
    <t>Nowata, OK</t>
  </si>
  <si>
    <t>Northeastern - Delaware 345 kV transmission line</t>
  </si>
  <si>
    <t>134/178/222</t>
  </si>
  <si>
    <t>Canadian, OK</t>
  </si>
  <si>
    <t xml:space="preserve">El Reno SW 138 kV </t>
  </si>
  <si>
    <t>106.8/142.4/178</t>
  </si>
  <si>
    <t>Pottawatomie, OK</t>
  </si>
  <si>
    <t>Maud 138 kV substation</t>
  </si>
  <si>
    <t>100/134/167</t>
  </si>
  <si>
    <t>COD</t>
  </si>
  <si>
    <t>Location County &amp; State</t>
  </si>
  <si>
    <t xml:space="preserve">Host TO </t>
  </si>
  <si>
    <t>Host TO Name</t>
  </si>
  <si>
    <t>Approximately 0.25 Mile Overhead</t>
  </si>
  <si>
    <t>Approximately 1.1 Mile Overhead</t>
  </si>
  <si>
    <t>Approximately 250 Foot Overhead</t>
  </si>
  <si>
    <t>Approximately 10.5 Mile Overhead</t>
  </si>
  <si>
    <t>Approximately 0.5 Mile Overhead</t>
  </si>
  <si>
    <t>Approximately 100 Foot Overhead</t>
  </si>
  <si>
    <t>Approximately 0.23 Mile Overhead</t>
  </si>
  <si>
    <t>Approximately 1.2 Mile Overhead</t>
  </si>
  <si>
    <t>Approximately 8 Mile Overhead</t>
  </si>
  <si>
    <t>Approximately 4.7 Mile Overhead</t>
  </si>
  <si>
    <t>Approximately 0.63 Mile Overhead</t>
  </si>
  <si>
    <t>Approximately 0.04 Mile Overhead</t>
  </si>
  <si>
    <t>Approximately 0.1 Mile Overhead</t>
  </si>
  <si>
    <t>Approximately 0.202 Mile Overhead</t>
  </si>
  <si>
    <t>Approximately 290 Foot Overhead</t>
  </si>
  <si>
    <t>Approximately 0.35 Mile Overhead</t>
  </si>
  <si>
    <t>Approximately 193 Foot Overhead</t>
  </si>
  <si>
    <t>Approximately 0.83 Mile Overhead</t>
  </si>
  <si>
    <t>Approximately 0.923 Mile Overhead</t>
  </si>
  <si>
    <t>Approximately 190 Foot Overhead</t>
  </si>
  <si>
    <t>Approximately 10 Foot Overhead</t>
  </si>
  <si>
    <t>Approximately 214 Foot Overhead</t>
  </si>
  <si>
    <t>Approximately 1.411 Mile Overhead</t>
  </si>
  <si>
    <t>Approximately 0.383 Mile Overhead</t>
  </si>
  <si>
    <t xml:space="preserve">N/A (Project Connects Directly To Existing Substation) </t>
  </si>
  <si>
    <t>American Electric Power</t>
  </si>
  <si>
    <t>Basin Electric Power Cooperative</t>
  </si>
  <si>
    <t>Grand River Dam Authority</t>
  </si>
  <si>
    <t>ITC Great Plains</t>
  </si>
  <si>
    <t>Kansas City Power &amp; Light</t>
  </si>
  <si>
    <t>NextEra Energy Transmission</t>
  </si>
  <si>
    <t>Oklahoma Gas and Electric Co.</t>
  </si>
  <si>
    <t>Southwestern Public Service Company</t>
  </si>
  <si>
    <t>Sunflower Electric Power Corporation</t>
  </si>
  <si>
    <t>Evergy</t>
  </si>
  <si>
    <t>Western Farmers Electric Cooperative</t>
  </si>
  <si>
    <t>Nashua - Smithville 161 kV Line Tap</t>
  </si>
  <si>
    <t>Six (6) 20.5 MW Turbines</t>
  </si>
  <si>
    <t>One (1) 265 MW Turbine</t>
  </si>
  <si>
    <t>One (1) 250 MW Combustion Gas Turbine</t>
  </si>
  <si>
    <t>Fifty-Seven (57) 3.56 MW 180MW TMEIC NINJA 5Pcs Inverters</t>
  </si>
  <si>
    <t>Fifty-Seven (57) 3.56 MW 202.92MW TMEIC NINJA 5Pcs Inverters</t>
  </si>
  <si>
    <t>Fiifty-Six (56) 3.57 MW 200MW TMEIC NINJA 5Pcs Inverters</t>
  </si>
  <si>
    <t>Eighty-Four (84) 3.571 MW TMEIC NINJA 5Pcs Inverters</t>
  </si>
  <si>
    <t>Ten (10) 33 MW Power Electronics HEM FS4010M Inverters</t>
  </si>
  <si>
    <t>Fifty-Six (56) 200 MW Power Electronics HEM FS4010M Inverters</t>
  </si>
  <si>
    <t>Thirty-Eight (38) 135 MW Power Electronics HEM FS4010M Inverters</t>
  </si>
  <si>
    <t>Thirty-Two (32) 3.24 MW Sungrow SG3600UD Inverters</t>
  </si>
  <si>
    <t>Ninety-Four (94) 3.24 MW Sungrow SG3600UD Inverters</t>
  </si>
  <si>
    <t>Eighty-Six (86) 3.24 MW Sungrow SG3600UD Inverters</t>
  </si>
  <si>
    <t>Sixty-One (61) 3.24 MW Sungrow SG3600UD Inverters</t>
  </si>
  <si>
    <t>Forty-Three (43) 3.24 MW Sungrow SG3600UD Inverters</t>
  </si>
  <si>
    <t>Twenty-Three (23) 4.2 MW Power Electronics HEM FS4200M Inverters</t>
  </si>
  <si>
    <t>Fifty-Four (54) 3.696 MW Power Electronics FS4200M Inverters</t>
  </si>
  <si>
    <t>Twenty-Nine (29) 4.2 MW Power Electronics HEM FS4200M-Gen3 Inverters</t>
  </si>
  <si>
    <t>Thirty-Seven (37) SMA MVPS Inverters</t>
  </si>
  <si>
    <t>Forty-Four (44) SMA MVPS Inverters</t>
  </si>
  <si>
    <t>Eighty-Six (86) 3.43 MW SCS SC4200 Inverters</t>
  </si>
  <si>
    <t>Forty-Two (42) 3.55 MW SCS SC3950 Inverters</t>
  </si>
  <si>
    <t>Twenty-Nine (29) 3.47 MW Power Electronics PCSM FP4200M Inverters</t>
  </si>
  <si>
    <t>Thirty-Eight (38) Sungrow SG4400UD Inverters</t>
  </si>
  <si>
    <t>Sixty (60) 4 MW Sungrow SC4000UD-MV-US Inverters</t>
  </si>
  <si>
    <t>Fifty-Five (55) 4 MW Sungrow SC4000UD-MV-US Inverters</t>
  </si>
  <si>
    <t>Ninety (90) 4 MW Sungrow SC4000UD-MV-US Inverters</t>
  </si>
  <si>
    <t xml:space="preserve">Twenty-Four (24) Sungrow SC5000 Inverters </t>
  </si>
  <si>
    <t>Forty-Eight (48) Sungrow SC5000 Inverters</t>
  </si>
  <si>
    <t>One-Hundred Thirty-Four (134) 3.03 MW GE 3.03-140-60 Hz Turbines</t>
  </si>
  <si>
    <t>Thirty-Four (34) 4.66 MW Sungrow SC5000UD Inverters</t>
  </si>
  <si>
    <t>Thirty-Four (34) 4.62 MW Sungrow SC5000UD Inverters</t>
  </si>
  <si>
    <t>Sixty-Five (65) 3.4 MW GE Power Converter DTA 3MW/1kV Platform Turbines</t>
  </si>
  <si>
    <t>DISIS Manual Version 4.1</t>
  </si>
  <si>
    <t>https://spp.org/media/2360/gi-manual-business-practice-7250-20250715.pdf</t>
  </si>
  <si>
    <t>By: SPP Generator Interconnection Department</t>
  </si>
  <si>
    <t>Revision History</t>
  </si>
  <si>
    <t>Date</t>
  </si>
  <si>
    <t>Author</t>
  </si>
  <si>
    <t>Change Description</t>
  </si>
  <si>
    <t>SPP</t>
  </si>
  <si>
    <t>Revision Date</t>
  </si>
  <si>
    <t>Update Type</t>
  </si>
  <si>
    <t>Tab Order</t>
  </si>
  <si>
    <t>Results Data Tab</t>
  </si>
  <si>
    <t>Update Details</t>
  </si>
  <si>
    <t>Interconnection Costs</t>
  </si>
  <si>
    <t>Queue</t>
  </si>
  <si>
    <t>DIS-22-1</t>
  </si>
  <si>
    <t xml:space="preserve">Interconnection upgrades and cost estimates needed to interconnect GEN-2022-147 (203MW/Thermal), into Tuco 345kV
</t>
  </si>
  <si>
    <t>ILTCR Eligibility</t>
  </si>
  <si>
    <t>Ineligible</t>
  </si>
  <si>
    <t>Eligible</t>
  </si>
  <si>
    <t>Lead Time</t>
  </si>
  <si>
    <t>Executive Summary: DISIS-2022-001 Interconnection Facilities Study Report</t>
  </si>
  <si>
    <t>Initial draft report issued.</t>
  </si>
  <si>
    <t>Generator Lead Miles</t>
  </si>
  <si>
    <t>Number of Generators and Description</t>
  </si>
  <si>
    <t xml:space="preserve">Step-up Transformer MVA Ratings (ONAN/ONAF/ONAF) </t>
  </si>
  <si>
    <t>This Facilities Study Report analyzes the impact of interconnecting new generation for total of:</t>
  </si>
  <si>
    <t>The minimum cost of interconnecting all requests included in this Facilities Study Report is estimated at:</t>
  </si>
  <si>
    <r>
      <t xml:space="preserve">Pursuant to the Southwest Power Pool (SPP) Open Access Transmission Tariff (OATT), SPP has conducted this Definitive Interconnection System Impact Study (DISIS) for generation interconnection requests received during the DISIS Queue Cluster Window which closed on </t>
    </r>
    <r>
      <rPr>
        <b/>
        <sz val="14"/>
        <color rgb="FFFF0000"/>
        <rFont val="Segoe UI"/>
        <family val="2"/>
      </rPr>
      <t>January 29, 2023</t>
    </r>
    <r>
      <rPr>
        <b/>
        <sz val="14"/>
        <rFont val="Segoe UI"/>
        <family val="2"/>
      </rPr>
      <t>.</t>
    </r>
    <r>
      <rPr>
        <b/>
        <sz val="14"/>
        <color theme="1"/>
        <rFont val="Segoe UI"/>
        <family val="2"/>
      </rPr>
      <t xml:space="preserve">
</t>
    </r>
    <r>
      <rPr>
        <b/>
        <sz val="14"/>
        <rFont val="Segoe UI"/>
        <family val="2"/>
      </rPr>
      <t xml:space="preserve">The primary objective of the IFS is to identify necessary Transmission Owner Interconnection Facilities, Network Upgrades, other direct assigned upgrades, cost estimates, and associated upgrade lead times needed to grant the requested Interconnection Service.
</t>
    </r>
    <r>
      <rPr>
        <b/>
        <sz val="14"/>
        <color theme="1"/>
        <rFont val="Segoe UI"/>
        <family val="2"/>
      </rPr>
      <t xml:space="preserve">
The study analysis for the generation interconnection requests included in this DISIS are displayed in this workbook. This workbook provides a convenient method to sort and analyze required study data. 
The DISIS Manual </t>
    </r>
    <r>
      <rPr>
        <b/>
        <sz val="14"/>
        <rFont val="Segoe UI"/>
        <family val="2"/>
      </rPr>
      <t xml:space="preserve">Version 4.1 </t>
    </r>
    <r>
      <rPr>
        <b/>
        <sz val="14"/>
        <color theme="1"/>
        <rFont val="Segoe UI"/>
        <family val="2"/>
      </rPr>
      <t xml:space="preserve">posted on http://opsportal.spp.org/Studies/Gen contains details about the DISIS process, methodology, definitions, and useful links. Please review the DISIS Manual or contact gistudies@spp.org for more information about the study process. 
</t>
    </r>
  </si>
  <si>
    <t xml:space="preserve">FERC Order ER20-1687-000 eliminated the use of Attachment Z2 revenue crediting as an option for compensation. The Incremental Long Term Congestion Right (ILTCR) process will be the sole process to compensate upgrade sponsors as of July 1st, 2020. </t>
  </si>
  <si>
    <t>Interconnection Customer Interconnection Facilities</t>
  </si>
  <si>
    <t>• Medium-voltage (e.g., 34.5 kV) underground cable collection circuits;
• A medium-voltage to high-voltage transformation substation with associated switchgear;
• One or more step-up transformers (e.g., high-voltage/medium-voltage MVA-rated transformers) to be owned and maintained by the Interconnection Customer at the Interconnection Customer’s substation;
• A high-voltage transmission line, which may be overhead or underground, to connect the Interconnection Customer’s substation to the Point of Interconnection (“POI”) at the designated transmission bus at the existing Transmission Owner substation;
• All transmission facilities required to connect the Interconnection Customer’s substation to the POI;
• Equipment at the Interconnection Customer’s substation necessary to maintain composite power delivery at continuous rated power output at the high side of the generator substation, within a power factor range of 95% lagging to 95% leading, in accordance with applicable regulatory requirements (e.g., FERC Order 827 or its successor). The Interconnection Customer may utilize generation technology capabilities or other equipment to provide reactive power support under no- or reduced-generation conditions. Documentation and design specifications demonstrating compliance with these requirements shall be provided; and,
• All necessary relay, protection, control, and communication systems required to protect the Interconnection Customer’s Interconnection Facilities and Generating Facilities, and to coordinate with the Transmission Owner’s corresponding systems.</t>
  </si>
  <si>
    <t xml:space="preserve">The proposed Generating Facility will consist of generation equipment with a total nameplate capacity as specified in the Interconnection Request.
The Interconnection Customer’s Interconnection Facilities, to be designed, procured, constructed, installed, maintained, and owned by the Interconnection Customer at its sole expense, are expected to include, but are not limited to, the following:
</t>
  </si>
  <si>
    <t>Transmission Owner Interconnection Facilities and Non-Shared Network Upgrade(s)</t>
  </si>
  <si>
    <t>Contingent Network Upgrade(s)</t>
  </si>
  <si>
    <t xml:space="preserve">To facilitate interconnection, the interconnecting Transmission Owner will perform work necessary for the acceptance of the Interconnection Customer’s Interconnection Facilities.  
The Assigned Upgrade Costs tab lists the Interconnection Customer’s estimated cost responsibility for Transmission Owner Interconnection Facilities (TOIF), Non-Shared Network Upgrade(s), Contingent Upgrade(s), and provides an estimated lead time for completion of construction.  The estimated lead time begins when the Generator Interconnection Agreement has been fully executed. 
All studies have been conducted assuming that higher-queued Interconnection Request(s) and the associated Network Upgrade(s) will be placed into service.  If higher-queued Interconnection Request(s) withdraw from the queue, suspend or terminate service, the Interconnection Customer’s share of costs may be revised.  Restudies, conducted at the customer’s expense, will determine the Interconnection Customer’s revised allocation of Shared Network Upgrades.  </t>
  </si>
  <si>
    <t>Certain Contingent Network Upgrades are currently not the cost responsibility of the Interconnection Customer but will be required for full Interconnection Service.  
Depending upon the status of higher- or equally-queued customers, the Interconnection Request’s in-service date is at risk of being delayed or Interconnection Service is at risk of being reduced until the in-service date of these Contingent Network Upgrades.</t>
  </si>
  <si>
    <t>Affected System Upgrade(s)</t>
  </si>
  <si>
    <t>Compensation for Amounts Advanced for Network Upgrade(s)</t>
  </si>
  <si>
    <t>Phase(s) of Interconnection Service</t>
  </si>
  <si>
    <t>Introduction</t>
  </si>
  <si>
    <t>To facilitate interconnection, the Affected System Transmission Owner will be required to perform the facilities study work as shown below necessary for the acceptance of the Interconnection Customer’s Interconnection Facilities.  The Affected Systems tab displays the current impact study costs provided by either MISO or AECI as part of the Affected System Impact review.  The Affected System facilities study could provide revised costs and will provide each Interconnection Customer’s allocation responsibilities for the upgrades.</t>
  </si>
  <si>
    <t>Conclusion</t>
  </si>
  <si>
    <t xml:space="preserve">After all Interconnection Facilities and Network Upgrades have been placed into service, the requested Interconnection Service can be granted.  Full Interconnection Service will be delayed until the TOIF, Non-Shared NU, Shared NU, Contingent NU, Affected System Upgrades that are required for full interconnection service are completed.  The Interconnection Customer’s estimated cost responsibility for full interconnection service is summarized in the table below.    
Use the following link for Quarterly Updates on upgrades from this report: https://spp.org/spp-documents-filings/?id=18641
A draft Generator Interconnection Agreement will be provided to the Interconnection Customer consistent with the final results of this IFS report.  The Transmission Owner and Interconnection Customer will have 60 days to negotiate the terms of the GIA consistent with the SPP Open Access Transmission Tariff (OATT).  </t>
  </si>
  <si>
    <t>Published: 11/18/2025</t>
  </si>
  <si>
    <t>Total</t>
  </si>
  <si>
    <t xml:space="preserve">Interconnection upgrades and cost estimates needed to interconnect GEN-2022-156 (100MW/Battery/Storage), into Silver City 138 kV Substation
</t>
  </si>
  <si>
    <t>One (1) 232 MW Natural Gas Combustion Turbine</t>
  </si>
  <si>
    <t>Reactive Compensation</t>
  </si>
  <si>
    <t>Approximately 12 Mile Overheard</t>
  </si>
  <si>
    <t>Non-Shared</t>
  </si>
  <si>
    <t>Shared</t>
  </si>
  <si>
    <t xml:space="preserve">Upgrade Cost Responsibility </t>
  </si>
  <si>
    <t>Total Allocated Cost Estimate</t>
  </si>
  <si>
    <t>Creditible Upgrade Total</t>
  </si>
  <si>
    <t>Non-Creditible Upgrade Total</t>
  </si>
  <si>
    <t>Number of Step-Up Transformers</t>
  </si>
  <si>
    <r>
      <t>The interconnecting Transmission Owner</t>
    </r>
    <r>
      <rPr>
        <b/>
        <sz val="16"/>
        <rFont val="Segoe UI"/>
        <family val="2"/>
      </rPr>
      <t xml:space="preserve"> applicable to the interconnection request,</t>
    </r>
    <r>
      <rPr>
        <b/>
        <sz val="16"/>
        <color theme="1"/>
        <rFont val="Segoe UI"/>
        <family val="2"/>
      </rPr>
      <t xml:space="preserve"> performed a detailed IFS at the request of SPP. SPP has determined that full Interconnection Service will be available after the assigned Transmission Owner Interconnection Facilities (TOIF), Non-Shared Network Upgrades, Shared Network Upgrades, Contingent Network Upgrades, and Affected System Upgrades that are required for full interconnection service are completed.  
The primary objective of the IFS is to identify necessary Transmission Owner Interconnection Facilities, Network Upgrades, other direct assigned upgrades, cost estimates, and associated upgrade lead times needed to grant the requested Interconnection Service.</t>
    </r>
  </si>
  <si>
    <t>DISIS-2022-001 Facility Studies Postings</t>
  </si>
  <si>
    <t>It is not expected that Interconnection Service will occur in phases. However, full Interconnection Service will not be available until all Interconnection Facilities and Network Upgrade(s) can be placed in service.</t>
  </si>
  <si>
    <t>Replace Green Forest 161/69 kV xfmr with 84 MVA Summer, 95 MVA Winter rated unit</t>
  </si>
  <si>
    <t>Upgrade bushing CTs on Lincoln - Mt. Hulda 69 kV line (at Lincoln) with 1200 amp equipment. Upgrade jumpers on Lincoln - Mt. Hulda 69 kV line (at Mt. Hulda) to 795 ACSR.</t>
  </si>
  <si>
    <t>Rebuild 1.8 mile Smithton Switch-Sylvan 69 kV line with 336 ACSR at 100C.</t>
  </si>
  <si>
    <t>Upgrade Bushing CT on Ivy Bend-Versailles 69 kV line (at Versailles) to 1200 amps.</t>
  </si>
  <si>
    <t>Rebuild 10.4 mile Bentonville - Fristoe 69 kV line with 795 ASCR at 100C.</t>
  </si>
  <si>
    <t>Rebuild 3.1 mile Bentonville - Iconium Tap 69 kV line with 795 ASCR at 100C</t>
  </si>
  <si>
    <t>Rebuild 6.6 mile Fristoe - Warsaw 69 kV line with 795 ASCR at 100C.</t>
  </si>
  <si>
    <t>Rebuild 7.5 mile Osceola - Iconium Tap 69 kV line with 795 ASCR at 100C. Upgrade jumpers on Osceola - Iconium Tap 69 kV line (at Osceola) to 795 ACSR.</t>
  </si>
  <si>
    <t>Rebuild 5.9 mile Brush Creek-Lebanon 69 kV line with 336 ACSR at 100C.</t>
  </si>
  <si>
    <t>Replace Morgan 161/69 kV xfmr with 112 MVA Summer, 127 MVA Winter rated unit.</t>
  </si>
  <si>
    <t>Rebuild 9.9 mile Eudora - Slagle 69 kV line with 795 ASCR at 100C.</t>
  </si>
  <si>
    <t>Rebuild 4.2 mile Eudora - Morgan 69 kV line with 795 ASCR at 100C.</t>
  </si>
  <si>
    <r>
      <t xml:space="preserve">Rebuild 1.88 miles VINEOTP2 to 512680 ESH TP 2 69kV line ckt 1 to a minimum of 75 MVA. </t>
    </r>
    <r>
      <rPr>
        <b/>
        <sz val="12"/>
        <color rgb="FFC00000"/>
        <rFont val="Segoe UI"/>
        <family val="2"/>
      </rPr>
      <t>*PENDING TO FS*</t>
    </r>
  </si>
  <si>
    <t>Gill - Viola 138 kV Line Break</t>
  </si>
  <si>
    <t>Sumner, KS</t>
  </si>
  <si>
    <t>88/118/147</t>
  </si>
  <si>
    <t>Sixty-six (66) 3.71 MW Power Electronics FS4200M Inverters</t>
  </si>
  <si>
    <t>NU01: 300084 5GRNFRT 161.00
301207 2GRNFOR 69.000 1</t>
  </si>
  <si>
    <t xml:space="preserve">NU09: 301042 2BRSHCK 69.000
301064 2LEB 1 69.000 1 </t>
  </si>
  <si>
    <t>NU12: 300774 2EUDORA 69.000
300782 2MORGAN 69.000 1</t>
  </si>
  <si>
    <t>NU13: 300774 2EUDORA 69.000
300788 2SLAGLE 69.000 1</t>
  </si>
  <si>
    <t xml:space="preserve">NU11: 300101 5MORGAN 161.00
300782 2MORGAN 69.000 1 </t>
  </si>
  <si>
    <t>NU02: 300534 2LINCLN 69.000
300558 2MTHULD 69.000 1</t>
  </si>
  <si>
    <t>NU03: 300542 2SMTHTN 69.000
300545 2SYLVAN 69.000 1</t>
  </si>
  <si>
    <t>NU04: 300557 2IVYBND 69.000
300565 2VERSAL 69.000 1</t>
  </si>
  <si>
    <t>NU05: 300768 2BNTNVL 69.000
300776 2FRSTOE 69.000 1</t>
  </si>
  <si>
    <t xml:space="preserve">NU06: 300768 2BNTNVL 69.000
300809 2ICONTP 69.000 1 </t>
  </si>
  <si>
    <t>NU07: 300776 2FRSTOE 69.000
300790 2WARSAW 69.000 1</t>
  </si>
  <si>
    <t>NU08: 300809 2ICONTP 69.000
300817 2OSCEOLA 69.000 1</t>
  </si>
  <si>
    <t>Withdrew GEN-2022-234</t>
  </si>
  <si>
    <t>Updated cost for GEN-2022-012</t>
  </si>
  <si>
    <t>Updated UID 170696 allocation cost for GEN-2022-071/098/176 to account for withdrawal of GEN-2022-234</t>
  </si>
  <si>
    <t>3/17/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</si>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</sst>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2"/>
      <color theme="1"/>
      <name val="Segoe UI"/>
      <family val="2"/>
    </font>
    <font>
      <b/>
      <sz val="12"/>
      <color rgb="FFFFFFFF"/>
      <name val="Segoe UI"/>
      <family val="2"/>
    </font>
    <font>
      <sz val="8"/>
      <name val="Calibri"/>
      <family val="2"/>
      <scheme val="minor"/>
    </font>
    <font>
      <sz val="11"/>
      <color theme="1"/>
      <name val="Consolas"/>
      <family val="3"/>
    </font>
    <font>
      <sz val="10"/>
      <name val="Arial"/>
      <family val="2"/>
    </font>
    <font>
      <sz val="12"/>
      <name val="Segoe UI"/>
      <family val="2"/>
    </font>
    <font>
      <sz val="11"/>
      <color rgb="FF006100"/>
      <name val="Calibri"/>
      <family val="2"/>
      <scheme val="minor"/>
    </font>
    <font>
      <b/>
      <sz val="12"/>
      <color theme="1"/>
      <name val="Segoe UI"/>
      <family val="2"/>
    </font>
    <font>
      <sz val="11"/>
      <color theme="1"/>
      <name val="Segoe UI"/>
      <family val="2"/>
    </font>
    <font>
      <sz val="12"/>
      <color rgb="FF000000"/>
      <name val="Segoe UI"/>
      <family val="2"/>
    </font>
    <font>
      <u/>
      <sz val="11"/>
      <color theme="10"/>
      <name val="Calibri"/>
      <family val="2"/>
      <scheme val="minor"/>
    </font>
    <font>
      <b/>
      <sz val="18"/>
      <color theme="0"/>
      <name val="Segoe UI"/>
      <family val="2"/>
    </font>
    <font>
      <b/>
      <sz val="14"/>
      <color theme="1"/>
      <name val="Segoe UI"/>
      <family val="2"/>
    </font>
    <font>
      <b/>
      <sz val="14"/>
      <color rgb="FFFF0000"/>
      <name val="Segoe UI"/>
      <family val="2"/>
    </font>
    <font>
      <b/>
      <sz val="14"/>
      <name val="Segoe UI"/>
      <family val="2"/>
    </font>
    <font>
      <sz val="14"/>
      <color theme="1"/>
      <name val="Segoe UI"/>
      <family val="2"/>
    </font>
    <font>
      <b/>
      <sz val="16"/>
      <name val="Segoe UI"/>
      <family val="2"/>
    </font>
    <font>
      <sz val="14"/>
      <name val="Segoe UI"/>
      <family val="2"/>
    </font>
    <font>
      <b/>
      <sz val="16"/>
      <color theme="1"/>
      <name val="Segoe UI"/>
      <family val="2"/>
    </font>
    <font>
      <b/>
      <sz val="16"/>
      <color theme="0"/>
      <name val="Segoe UI"/>
      <family val="2"/>
    </font>
    <font>
      <sz val="18"/>
      <color theme="0"/>
      <name val="Segoe UI"/>
      <family val="2"/>
    </font>
    <font>
      <sz val="12"/>
      <color theme="1"/>
      <name val="Segoe iu"/>
    </font>
    <font>
      <sz val="12"/>
      <color theme="1"/>
      <name val="Segoe UI"/>
    </font>
    <font>
      <sz val="12"/>
      <color rgb="FF000000"/>
      <name val="Segoe UI"/>
    </font>
    <font>
      <b/>
      <sz val="12"/>
      <color rgb="FFFFFFFF"/>
      <name val="Segoe UI"/>
    </font>
    <font>
      <sz val="12"/>
      <color rgb="FFC00000"/>
      <name val="Segoe UI"/>
      <family val="2"/>
    </font>
    <font>
      <sz val="12"/>
      <color rgb="FF000000"/>
      <name val="Segoe UI "/>
    </font>
    <font>
      <u/>
      <sz val="16"/>
      <color theme="10"/>
      <name val="Segoe UI"/>
      <family val="2"/>
    </font>
    <font>
      <b/>
      <sz val="12"/>
      <color rgb="FFC00000"/>
      <name val="Segoe UI"/>
      <family val="2"/>
    </font>
  </fonts>
  <fills count="7">
    <fill>
      <patternFill patternType="none"/>
    </fill>
    <fill>
      <patternFill patternType="gray125"/>
    </fill>
    <fill>
      <patternFill patternType="solid">
        <fgColor rgb="FF2399BB"/>
        <bgColor indexed="64"/>
      </patternFill>
    </fill>
    <fill>
      <patternFill patternType="solid">
        <fgColor rgb="FFC6EFCE"/>
      </patternFill>
    </fill>
    <fill>
      <patternFill patternType="solid">
        <fgColor theme="0" tint="-0.14999847407452621"/>
        <bgColor theme="0" tint="-0.14999847407452621"/>
      </patternFill>
    </fill>
    <fill>
      <patternFill patternType="solid">
        <fgColor rgb="FF1FBF92"/>
        <bgColor indexed="64"/>
      </patternFill>
    </fill>
    <fill>
      <patternFill patternType="solid">
        <fgColor rgb="FFC00000"/>
        <bgColor indexed="64"/>
      </patternFill>
    </fill>
  </fills>
  <borders count="22">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bottom style="medium">
        <color indexed="64"/>
      </bottom>
      <diagonal/>
    </border>
    <border>
      <left style="medium">
        <color rgb="FF000000"/>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thin">
        <color auto="1"/>
      </right>
      <top style="thin">
        <color theme="1"/>
      </top>
      <bottom style="thin">
        <color auto="1"/>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applyNumberFormat="0" applyFill="0" applyBorder="0" applyAlignment="0" applyProtection="0"/>
    <xf numFmtId="0" fontId="8" fillId="3" borderId="0" applyNumberFormat="0" applyBorder="0" applyAlignment="0" applyProtection="0"/>
    <xf numFmtId="0" fontId="12" fillId="0" borderId="0" applyNumberFormat="0" applyFill="0" applyBorder="0" applyAlignment="0" applyProtection="0"/>
  </cellStyleXfs>
  <cellXfs count="136">
    <xf numFmtId="0" fontId="0" fillId="0" borderId="0" xfId="0"/>
    <xf numFmtId="0" fontId="3" fillId="2" borderId="5" xfId="0" applyFont="1" applyFill="1" applyBorder="1" applyAlignment="1">
      <alignment horizontal="left" vertical="top"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164" fontId="3" fillId="2" borderId="5" xfId="2" applyNumberFormat="1" applyFont="1" applyFill="1" applyBorder="1" applyAlignment="1">
      <alignment horizontal="left" vertical="top" wrapText="1"/>
    </xf>
    <xf numFmtId="44" fontId="3" fillId="2" borderId="5" xfId="1" applyFont="1" applyFill="1" applyBorder="1" applyAlignment="1">
      <alignment horizontal="left" vertical="top" wrapText="1"/>
    </xf>
    <xf numFmtId="44" fontId="3" fillId="2" borderId="6" xfId="1" applyFont="1" applyFill="1" applyBorder="1" applyAlignment="1">
      <alignment horizontal="left" vertical="top" wrapText="1"/>
    </xf>
    <xf numFmtId="0" fontId="2" fillId="0" borderId="0" xfId="0" applyFont="1" applyAlignment="1">
      <alignment horizontal="left" vertical="center"/>
    </xf>
    <xf numFmtId="44" fontId="2" fillId="0" borderId="0" xfId="1" applyFont="1" applyFill="1" applyAlignment="1">
      <alignment horizontal="right" vertical="center"/>
    </xf>
    <xf numFmtId="10" fontId="3" fillId="2" borderId="5" xfId="2" applyNumberFormat="1" applyFont="1" applyFill="1" applyBorder="1" applyAlignment="1">
      <alignment horizontal="left" vertical="top" wrapText="1"/>
    </xf>
    <xf numFmtId="0" fontId="2" fillId="0" borderId="3" xfId="0" applyFont="1" applyBorder="1" applyAlignment="1">
      <alignment horizontal="right" vertical="center" wrapText="1"/>
    </xf>
    <xf numFmtId="44" fontId="2" fillId="0" borderId="3" xfId="0" applyNumberFormat="1" applyFont="1" applyBorder="1" applyAlignment="1">
      <alignment horizontal="right" vertical="center"/>
    </xf>
    <xf numFmtId="0" fontId="2" fillId="0" borderId="9" xfId="0" applyFont="1" applyBorder="1" applyAlignment="1">
      <alignment horizontal="right" vertical="center" wrapText="1"/>
    </xf>
    <xf numFmtId="10" fontId="2" fillId="0" borderId="0" xfId="2" applyNumberFormat="1" applyFont="1" applyFill="1" applyAlignment="1">
      <alignment horizontal="right" vertical="center"/>
    </xf>
    <xf numFmtId="0" fontId="2" fillId="0" borderId="3" xfId="0" applyFont="1" applyBorder="1" applyAlignment="1">
      <alignment horizontal="left" vertical="center"/>
    </xf>
    <xf numFmtId="0" fontId="0" fillId="0" borderId="0" xfId="0" applyAlignment="1">
      <alignment horizontal="left"/>
    </xf>
    <xf numFmtId="0" fontId="10" fillId="0" borderId="0" xfId="0" applyFont="1"/>
    <xf numFmtId="0" fontId="2" fillId="0" borderId="0" xfId="0" applyFont="1"/>
    <xf numFmtId="0" fontId="7" fillId="0" borderId="1" xfId="4" applyFont="1" applyFill="1" applyBorder="1" applyAlignment="1">
      <alignment horizontal="left" vertical="center" wrapText="1"/>
    </xf>
    <xf numFmtId="44" fontId="7" fillId="0" borderId="2" xfId="4" applyNumberFormat="1" applyFont="1" applyFill="1" applyBorder="1" applyAlignment="1">
      <alignment horizontal="right" vertical="center"/>
    </xf>
    <xf numFmtId="10" fontId="7" fillId="0" borderId="2" xfId="4" applyNumberFormat="1" applyFont="1" applyFill="1" applyBorder="1" applyAlignment="1" applyProtection="1">
      <alignment horizontal="right" vertical="center" wrapText="1"/>
    </xf>
    <xf numFmtId="44" fontId="7" fillId="0" borderId="7" xfId="4" applyNumberFormat="1" applyFont="1" applyFill="1" applyBorder="1" applyAlignment="1" applyProtection="1">
      <alignment vertical="center" wrapText="1"/>
    </xf>
    <xf numFmtId="0" fontId="7" fillId="0" borderId="0" xfId="4" applyFont="1" applyFill="1" applyAlignment="1">
      <alignment horizontal="left" vertical="center"/>
    </xf>
    <xf numFmtId="0" fontId="7" fillId="0" borderId="2" xfId="5" applyFont="1" applyFill="1" applyBorder="1" applyAlignment="1">
      <alignment horizontal="left" vertical="center" wrapText="1"/>
    </xf>
    <xf numFmtId="44" fontId="7" fillId="0" borderId="2" xfId="5" applyNumberFormat="1" applyFont="1" applyFill="1" applyBorder="1" applyAlignment="1">
      <alignment horizontal="right" vertical="center"/>
    </xf>
    <xf numFmtId="10" fontId="7" fillId="0" borderId="2" xfId="5" applyNumberFormat="1" applyFont="1" applyFill="1" applyBorder="1" applyAlignment="1" applyProtection="1">
      <alignment horizontal="right" vertical="center" wrapText="1"/>
    </xf>
    <xf numFmtId="44" fontId="7" fillId="0" borderId="7" xfId="5" applyNumberFormat="1" applyFont="1" applyFill="1" applyBorder="1" applyAlignment="1" applyProtection="1">
      <alignment vertical="center" wrapText="1"/>
    </xf>
    <xf numFmtId="0" fontId="7" fillId="0" borderId="0" xfId="5" applyFont="1" applyFill="1" applyAlignment="1">
      <alignment horizontal="left" vertical="center"/>
    </xf>
    <xf numFmtId="0" fontId="7" fillId="0" borderId="0" xfId="0" applyFont="1" applyAlignment="1">
      <alignment horizontal="left" vertical="center"/>
    </xf>
    <xf numFmtId="10" fontId="7" fillId="0" borderId="2" xfId="5" applyNumberFormat="1" applyFont="1" applyFill="1" applyBorder="1" applyAlignment="1">
      <alignment horizontal="right" vertical="center" wrapText="1"/>
    </xf>
    <xf numFmtId="0" fontId="7" fillId="0" borderId="1" xfId="5" applyFont="1" applyFill="1" applyBorder="1" applyAlignment="1">
      <alignment horizontal="left" vertical="center" wrapText="1"/>
    </xf>
    <xf numFmtId="44" fontId="7" fillId="0" borderId="7" xfId="5" applyNumberFormat="1" applyFont="1" applyFill="1" applyBorder="1" applyAlignment="1">
      <alignment vertical="center" wrapText="1"/>
    </xf>
    <xf numFmtId="44" fontId="7" fillId="0" borderId="7" xfId="5" applyNumberFormat="1" applyFont="1" applyFill="1" applyBorder="1" applyAlignment="1">
      <alignment horizontal="right" vertical="center"/>
    </xf>
    <xf numFmtId="14" fontId="7" fillId="0" borderId="0" xfId="0" applyNumberFormat="1" applyFont="1" applyAlignment="1">
      <alignment horizontal="left" vertical="center"/>
    </xf>
    <xf numFmtId="8" fontId="7" fillId="0" borderId="7" xfId="5" applyNumberFormat="1" applyFont="1" applyFill="1" applyBorder="1" applyAlignment="1" applyProtection="1">
      <alignment vertical="center" wrapText="1"/>
    </xf>
    <xf numFmtId="44" fontId="7" fillId="0" borderId="2" xfId="5" applyNumberFormat="1" applyFont="1" applyFill="1" applyBorder="1" applyAlignment="1" applyProtection="1">
      <alignment vertical="center" wrapText="1"/>
    </xf>
    <xf numFmtId="0" fontId="7" fillId="0" borderId="2" xfId="0" applyFont="1" applyBorder="1" applyAlignment="1">
      <alignment horizontal="left" vertical="center" wrapText="1"/>
    </xf>
    <xf numFmtId="44" fontId="7" fillId="0" borderId="2" xfId="1" applyFont="1" applyFill="1" applyBorder="1" applyAlignment="1">
      <alignment horizontal="right" vertical="center"/>
    </xf>
    <xf numFmtId="10" fontId="7" fillId="0" borderId="2" xfId="2" applyNumberFormat="1" applyFont="1" applyFill="1" applyBorder="1" applyAlignment="1" applyProtection="1">
      <alignment horizontal="right" vertical="center" wrapText="1"/>
    </xf>
    <xf numFmtId="44" fontId="7" fillId="0" borderId="7" xfId="1" applyFont="1" applyFill="1" applyBorder="1" applyAlignment="1" applyProtection="1">
      <alignment vertical="center" wrapText="1"/>
    </xf>
    <xf numFmtId="0" fontId="11" fillId="0" borderId="0" xfId="0" applyFont="1" applyAlignment="1">
      <alignment horizontal="left"/>
    </xf>
    <xf numFmtId="14" fontId="11" fillId="0" borderId="0" xfId="0" applyNumberFormat="1" applyFont="1" applyAlignment="1">
      <alignment horizontal="left"/>
    </xf>
    <xf numFmtId="0" fontId="13" fillId="2" borderId="12" xfId="0" applyFont="1" applyFill="1" applyBorder="1" applyAlignment="1">
      <alignment horizontal="center"/>
    </xf>
    <xf numFmtId="0" fontId="14" fillId="0" borderId="12" xfId="0" applyFont="1" applyBorder="1" applyAlignment="1">
      <alignment horizontal="left" vertical="top" wrapText="1"/>
    </xf>
    <xf numFmtId="0" fontId="0" fillId="0" borderId="0" xfId="0" applyAlignment="1">
      <alignment wrapText="1"/>
    </xf>
    <xf numFmtId="0" fontId="13" fillId="5" borderId="13" xfId="0" applyFont="1" applyFill="1" applyBorder="1" applyAlignment="1">
      <alignment horizontal="center" wrapText="1"/>
    </xf>
    <xf numFmtId="0" fontId="17" fillId="0" borderId="0" xfId="0" applyFont="1" applyAlignment="1">
      <alignment wrapText="1"/>
    </xf>
    <xf numFmtId="3" fontId="18" fillId="0" borderId="14" xfId="0" applyNumberFormat="1" applyFont="1" applyBorder="1" applyAlignment="1">
      <alignment horizontal="center" wrapText="1"/>
    </xf>
    <xf numFmtId="0" fontId="19" fillId="0" borderId="0" xfId="0" applyFont="1" applyAlignment="1">
      <alignment horizontal="left" wrapText="1"/>
    </xf>
    <xf numFmtId="165" fontId="18" fillId="0" borderId="14" xfId="1" quotePrefix="1" applyNumberFormat="1" applyFont="1" applyFill="1" applyBorder="1" applyAlignment="1">
      <alignment horizontal="center" wrapText="1"/>
    </xf>
    <xf numFmtId="4" fontId="0" fillId="0" borderId="0" xfId="0" applyNumberFormat="1"/>
    <xf numFmtId="0" fontId="20" fillId="0" borderId="16" xfId="0" applyFont="1" applyBorder="1" applyAlignment="1">
      <alignment horizontal="center"/>
    </xf>
    <xf numFmtId="0" fontId="18" fillId="0" borderId="17" xfId="0" applyFont="1" applyBorder="1" applyAlignment="1">
      <alignment horizontal="center"/>
    </xf>
    <xf numFmtId="0" fontId="20" fillId="0" borderId="13" xfId="0" applyFont="1" applyBorder="1" applyAlignment="1">
      <alignment vertical="center" wrapText="1"/>
    </xf>
    <xf numFmtId="0" fontId="20" fillId="0" borderId="15" xfId="0" applyFont="1" applyBorder="1" applyAlignment="1">
      <alignment vertical="center" wrapText="1"/>
    </xf>
    <xf numFmtId="0" fontId="21" fillId="2" borderId="18" xfId="0" applyFont="1" applyFill="1" applyBorder="1" applyAlignment="1">
      <alignment horizontal="center" vertical="top"/>
    </xf>
    <xf numFmtId="0" fontId="21" fillId="2" borderId="19" xfId="0" applyFont="1" applyFill="1" applyBorder="1" applyAlignment="1">
      <alignment horizontal="center" vertical="top"/>
    </xf>
    <xf numFmtId="0" fontId="13" fillId="2" borderId="20" xfId="0" applyFont="1" applyFill="1" applyBorder="1" applyAlignment="1">
      <alignment horizontal="center" vertical="top" wrapText="1"/>
    </xf>
    <xf numFmtId="0" fontId="22" fillId="5" borderId="12" xfId="0" applyFont="1" applyFill="1" applyBorder="1" applyAlignment="1">
      <alignment horizontal="center" wrapText="1"/>
    </xf>
    <xf numFmtId="0" fontId="22" fillId="5" borderId="10" xfId="0" applyFont="1" applyFill="1" applyBorder="1" applyAlignment="1">
      <alignment horizontal="center" wrapText="1"/>
    </xf>
    <xf numFmtId="14" fontId="7" fillId="0" borderId="4" xfId="0" applyNumberFormat="1"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0" fontId="0" fillId="0" borderId="0" xfId="0" applyAlignment="1">
      <alignment vertical="top"/>
    </xf>
    <xf numFmtId="15" fontId="0" fillId="0" borderId="0" xfId="0" applyNumberFormat="1"/>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23" fillId="0" borderId="0" xfId="0" applyFont="1" applyAlignment="1">
      <alignment vertical="top" wrapText="1"/>
    </xf>
    <xf numFmtId="14" fontId="2" fillId="0" borderId="8" xfId="0" applyNumberFormat="1"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7" xfId="0" applyFont="1" applyBorder="1" applyAlignment="1">
      <alignment wrapText="1"/>
    </xf>
    <xf numFmtId="0" fontId="23" fillId="0" borderId="0" xfId="0" applyFont="1" applyAlignment="1">
      <alignment wrapText="1"/>
    </xf>
    <xf numFmtId="0" fontId="7" fillId="0" borderId="2" xfId="5" applyNumberFormat="1" applyFont="1" applyFill="1" applyBorder="1" applyAlignment="1">
      <alignment horizontal="left" vertical="center"/>
    </xf>
    <xf numFmtId="0" fontId="7" fillId="0" borderId="3" xfId="5" applyNumberFormat="1" applyFont="1" applyFill="1" applyBorder="1" applyAlignment="1">
      <alignment horizontal="left" vertical="center"/>
    </xf>
    <xf numFmtId="0" fontId="20" fillId="0" borderId="15" xfId="0" applyFont="1" applyBorder="1" applyAlignment="1">
      <alignment vertical="top" wrapText="1"/>
    </xf>
    <xf numFmtId="0" fontId="13" fillId="5" borderId="12" xfId="0" applyFont="1" applyFill="1" applyBorder="1" applyAlignment="1">
      <alignment horizontal="center" wrapText="1"/>
    </xf>
    <xf numFmtId="0" fontId="13" fillId="5" borderId="15" xfId="0" applyFont="1" applyFill="1" applyBorder="1" applyAlignment="1">
      <alignment horizontal="center" wrapText="1"/>
    </xf>
    <xf numFmtId="164" fontId="7" fillId="0" borderId="2" xfId="4" applyNumberFormat="1" applyFont="1" applyFill="1" applyBorder="1" applyAlignment="1">
      <alignment horizontal="left" vertical="center" wrapText="1"/>
    </xf>
    <xf numFmtId="0" fontId="0" fillId="0" borderId="14" xfId="0" applyBorder="1"/>
    <xf numFmtId="0" fontId="20" fillId="0" borderId="13" xfId="0" applyFont="1" applyBorder="1" applyAlignment="1">
      <alignment vertical="top" wrapText="1"/>
    </xf>
    <xf numFmtId="164" fontId="7" fillId="0" borderId="2" xfId="5" applyNumberFormat="1" applyFont="1" applyFill="1" applyBorder="1" applyAlignment="1">
      <alignment horizontal="left" vertical="center" wrapText="1"/>
    </xf>
    <xf numFmtId="44" fontId="2" fillId="0" borderId="0" xfId="1" applyFont="1" applyFill="1" applyAlignment="1">
      <alignment horizontal="left" vertical="center"/>
    </xf>
    <xf numFmtId="0" fontId="3" fillId="2" borderId="4" xfId="0" applyFont="1" applyFill="1" applyBorder="1" applyAlignment="1">
      <alignment horizontal="left" vertical="top" wrapText="1"/>
    </xf>
    <xf numFmtId="0" fontId="25" fillId="0" borderId="8" xfId="0" applyFont="1" applyBorder="1" applyAlignment="1">
      <alignment horizontal="left" wrapText="1"/>
    </xf>
    <xf numFmtId="0" fontId="25" fillId="0" borderId="3" xfId="0" applyFont="1" applyBorder="1" applyAlignment="1">
      <alignment horizontal="left" wrapText="1"/>
    </xf>
    <xf numFmtId="10" fontId="25" fillId="0" borderId="3" xfId="0" applyNumberFormat="1" applyFont="1" applyBorder="1" applyAlignment="1">
      <alignment horizontal="left" wrapText="1"/>
    </xf>
    <xf numFmtId="0" fontId="7" fillId="4" borderId="21" xfId="4" applyNumberFormat="1" applyFont="1" applyFill="1" applyBorder="1" applyAlignment="1">
      <alignment horizontal="left" vertical="center"/>
    </xf>
    <xf numFmtId="0" fontId="7" fillId="0" borderId="11" xfId="5" applyNumberFormat="1" applyFont="1" applyFill="1" applyBorder="1" applyAlignment="1">
      <alignment horizontal="left" vertical="center"/>
    </xf>
    <xf numFmtId="0" fontId="7" fillId="4" borderId="11" xfId="5" applyNumberFormat="1" applyFont="1" applyFill="1" applyBorder="1" applyAlignment="1">
      <alignment horizontal="left" vertical="center"/>
    </xf>
    <xf numFmtId="166" fontId="3" fillId="2" borderId="6" xfId="0" applyNumberFormat="1" applyFont="1" applyFill="1" applyBorder="1" applyAlignment="1">
      <alignment horizontal="left" vertical="top" wrapText="1"/>
    </xf>
    <xf numFmtId="166" fontId="24" fillId="0" borderId="2" xfId="0" applyNumberFormat="1" applyFont="1" applyBorder="1" applyAlignment="1">
      <alignment horizontal="left"/>
    </xf>
    <xf numFmtId="166" fontId="24" fillId="0" borderId="7" xfId="0" applyNumberFormat="1" applyFont="1" applyBorder="1" applyAlignment="1">
      <alignment horizontal="left" wrapText="1"/>
    </xf>
    <xf numFmtId="166" fontId="24" fillId="0" borderId="9" xfId="0" applyNumberFormat="1" applyFont="1" applyBorder="1" applyAlignment="1">
      <alignment horizontal="left" wrapText="1"/>
    </xf>
    <xf numFmtId="166" fontId="24" fillId="0" borderId="0" xfId="0" applyNumberFormat="1" applyFont="1" applyAlignment="1">
      <alignment horizontal="left"/>
    </xf>
    <xf numFmtId="166" fontId="0" fillId="0" borderId="0" xfId="0" applyNumberFormat="1"/>
    <xf numFmtId="166" fontId="26" fillId="2" borderId="5" xfId="0" applyNumberFormat="1" applyFont="1" applyFill="1" applyBorder="1" applyAlignment="1">
      <alignment horizontal="left" vertical="top" wrapText="1"/>
    </xf>
    <xf numFmtId="166" fontId="24" fillId="0" borderId="3" xfId="0" applyNumberFormat="1" applyFont="1" applyBorder="1" applyAlignment="1">
      <alignment horizontal="left"/>
    </xf>
    <xf numFmtId="0" fontId="29" fillId="0" borderId="0" xfId="6" applyFont="1" applyAlignment="1">
      <alignment horizontal="center" wrapText="1"/>
    </xf>
    <xf numFmtId="0" fontId="29" fillId="0" borderId="14" xfId="6" applyFont="1" applyFill="1" applyBorder="1" applyAlignment="1">
      <alignment horizontal="center" wrapText="1"/>
    </xf>
    <xf numFmtId="0" fontId="7" fillId="0" borderId="5" xfId="5" applyNumberFormat="1" applyFont="1" applyFill="1" applyBorder="1" applyAlignment="1">
      <alignment horizontal="left" vertical="center"/>
    </xf>
    <xf numFmtId="0" fontId="7" fillId="0" borderId="2" xfId="5" applyFont="1" applyFill="1" applyBorder="1" applyAlignment="1">
      <alignment horizontal="left" vertical="center"/>
    </xf>
    <xf numFmtId="0" fontId="7" fillId="0" borderId="0" xfId="5" applyNumberFormat="1" applyFont="1" applyFill="1" applyBorder="1" applyAlignment="1">
      <alignment horizontal="left" vertical="center"/>
    </xf>
    <xf numFmtId="0" fontId="7" fillId="0" borderId="2" xfId="0" applyFont="1" applyBorder="1" applyAlignment="1">
      <alignment horizontal="left" vertical="center"/>
    </xf>
    <xf numFmtId="0" fontId="7" fillId="0" borderId="2" xfId="4" applyNumberFormat="1" applyFont="1" applyFill="1" applyBorder="1" applyAlignment="1">
      <alignment horizontal="left" vertical="center"/>
    </xf>
    <xf numFmtId="0" fontId="7" fillId="0" borderId="2" xfId="4" applyFont="1" applyFill="1" applyBorder="1" applyAlignment="1">
      <alignment horizontal="left" vertical="center" wrapText="1"/>
    </xf>
    <xf numFmtId="0" fontId="11" fillId="0" borderId="0" xfId="0" applyFont="1" applyAlignment="1">
      <alignment horizontal="left" vertical="center"/>
    </xf>
    <xf numFmtId="0" fontId="24" fillId="0" borderId="2" xfId="0" applyFont="1" applyBorder="1" applyAlignment="1">
      <alignment horizontal="left" vertical="center" wrapText="1"/>
    </xf>
    <xf numFmtId="166" fontId="24" fillId="0" borderId="7" xfId="0" applyNumberFormat="1" applyFont="1" applyBorder="1" applyAlignment="1">
      <alignment horizontal="left" vertical="center" wrapText="1"/>
    </xf>
    <xf numFmtId="166" fontId="0" fillId="0" borderId="0" xfId="0" applyNumberFormat="1" applyAlignment="1">
      <alignment horizontal="left"/>
    </xf>
    <xf numFmtId="166" fontId="3" fillId="2" borderId="5" xfId="0" applyNumberFormat="1" applyFont="1" applyFill="1" applyBorder="1" applyAlignment="1">
      <alignment horizontal="left" vertical="top" wrapText="1"/>
    </xf>
    <xf numFmtId="166" fontId="24" fillId="0" borderId="2" xfId="0" applyNumberFormat="1" applyFont="1" applyBorder="1" applyAlignment="1">
      <alignment horizontal="left" vertical="center"/>
    </xf>
    <xf numFmtId="166" fontId="24" fillId="4" borderId="2" xfId="0" applyNumberFormat="1" applyFont="1" applyFill="1" applyBorder="1" applyAlignment="1">
      <alignment horizontal="left" vertical="center"/>
    </xf>
    <xf numFmtId="10" fontId="24" fillId="0" borderId="2" xfId="2" applyNumberFormat="1" applyFont="1" applyFill="1" applyBorder="1" applyAlignment="1" applyProtection="1">
      <alignment horizontal="right" vertical="center" wrapText="1"/>
    </xf>
    <xf numFmtId="8" fontId="7" fillId="0" borderId="7" xfId="5" applyNumberFormat="1" applyFont="1" applyFill="1" applyBorder="1" applyAlignment="1">
      <alignment horizontal="right" vertical="center" wrapText="1"/>
    </xf>
    <xf numFmtId="0" fontId="27" fillId="0" borderId="0" xfId="0" applyFont="1" applyAlignment="1">
      <alignment horizontal="left" vertical="center"/>
    </xf>
    <xf numFmtId="44" fontId="27" fillId="0" borderId="2" xfId="1" applyFont="1" applyFill="1" applyBorder="1" applyAlignment="1">
      <alignment horizontal="right" vertical="center"/>
    </xf>
    <xf numFmtId="44" fontId="27" fillId="0" borderId="7" xfId="1" applyFont="1" applyFill="1" applyBorder="1" applyAlignment="1" applyProtection="1">
      <alignment vertical="center" wrapText="1"/>
    </xf>
    <xf numFmtId="2" fontId="28" fillId="0" borderId="0" xfId="0" applyNumberFormat="1" applyFont="1"/>
    <xf numFmtId="166" fontId="11" fillId="0" borderId="9" xfId="0" applyNumberFormat="1" applyFont="1" applyBorder="1" applyAlignment="1">
      <alignment horizontal="left" wrapText="1"/>
    </xf>
    <xf numFmtId="0" fontId="2" fillId="0" borderId="8" xfId="0" applyFont="1" applyBorder="1" applyAlignment="1">
      <alignment wrapText="1"/>
    </xf>
    <xf numFmtId="0" fontId="2" fillId="0" borderId="3" xfId="0" applyFont="1" applyBorder="1" applyAlignment="1">
      <alignment wrapText="1"/>
    </xf>
    <xf numFmtId="0" fontId="2" fillId="0" borderId="9" xfId="0" applyFont="1" applyBorder="1" applyAlignment="1">
      <alignment wrapText="1"/>
    </xf>
    <xf numFmtId="0" fontId="7" fillId="6" borderId="2" xfId="5" applyNumberFormat="1" applyFont="1" applyFill="1" applyBorder="1" applyAlignment="1">
      <alignment horizontal="left" vertical="center"/>
    </xf>
    <xf numFmtId="0" fontId="7" fillId="6" borderId="2" xfId="5" applyFont="1" applyFill="1" applyBorder="1" applyAlignment="1">
      <alignment horizontal="left" vertical="center" wrapText="1"/>
    </xf>
    <xf numFmtId="0" fontId="7" fillId="6" borderId="1" xfId="5" applyFont="1" applyFill="1" applyBorder="1" applyAlignment="1">
      <alignment horizontal="left" vertical="center" wrapText="1"/>
    </xf>
    <xf numFmtId="44" fontId="7" fillId="6" borderId="2" xfId="5" applyNumberFormat="1" applyFont="1" applyFill="1" applyBorder="1" applyAlignment="1">
      <alignment horizontal="right" vertical="center"/>
    </xf>
    <xf numFmtId="10" fontId="7" fillId="6" borderId="2" xfId="5" applyNumberFormat="1" applyFont="1" applyFill="1" applyBorder="1" applyAlignment="1">
      <alignment horizontal="right" vertical="center" wrapText="1"/>
    </xf>
    <xf numFmtId="44" fontId="7" fillId="6" borderId="7" xfId="5" applyNumberFormat="1" applyFont="1" applyFill="1" applyBorder="1" applyAlignment="1" applyProtection="1">
      <alignment vertical="center" wrapText="1"/>
    </xf>
    <xf numFmtId="164" fontId="7" fillId="6" borderId="2" xfId="5" applyNumberFormat="1" applyFont="1" applyFill="1" applyBorder="1" applyAlignment="1">
      <alignment horizontal="left" vertical="center" wrapText="1"/>
    </xf>
    <xf numFmtId="0" fontId="7" fillId="6" borderId="0" xfId="5" applyFont="1" applyFill="1" applyAlignment="1">
      <alignment horizontal="left" vertical="center"/>
    </xf>
    <xf numFmtId="0" fontId="7" fillId="6" borderId="0" xfId="0" applyFont="1" applyFill="1" applyAlignment="1">
      <alignment horizontal="left" vertical="center"/>
    </xf>
    <xf numFmtId="14" fontId="24" fillId="0" borderId="8" xfId="0" applyNumberFormat="1" applyFont="1" applyBorder="1" applyAlignment="1">
      <alignment horizontal="left"/>
    </xf>
    <xf numFmtId="0" fontId="24" fillId="0" borderId="3" xfId="0" applyFont="1" applyBorder="1" applyAlignment="1">
      <alignment horizontal="left"/>
    </xf>
    <xf numFmtId="0" fontId="24" fillId="0" borderId="3" xfId="0" applyFont="1" applyBorder="1" applyAlignment="1">
      <alignment horizontal="left" wrapText="1"/>
    </xf>
  </cellXfs>
  <cellStyles count="7">
    <cellStyle name="Currency" xfId="1" builtinId="4"/>
    <cellStyle name="Good" xfId="5" builtinId="26"/>
    <cellStyle name="Hyperlink" xfId="6" builtinId="8"/>
    <cellStyle name="Normal" xfId="0" builtinId="0"/>
    <cellStyle name="Normal 2" xfId="4" xr:uid="{4ED52A66-9A68-4FD9-A6BF-2C0035629411}"/>
    <cellStyle name="Normal 2 2" xfId="3" xr:uid="{00000000-0005-0000-0000-000004000000}"/>
    <cellStyle name="Percent" xfId="2" builtinId="5"/>
  </cellStyles>
  <dxfs count="102">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color rgb="FF9C0006"/>
      </font>
      <fill>
        <patternFill>
          <bgColor rgb="FFFFC7CE"/>
        </patternFill>
      </fill>
    </dxf>
    <dxf>
      <font>
        <b val="0"/>
        <i val="0"/>
        <strike val="0"/>
        <condense val="0"/>
        <extend val="0"/>
        <outline val="0"/>
        <shadow val="0"/>
        <u val="none"/>
        <vertAlign val="baseline"/>
        <sz val="12"/>
        <color theme="1"/>
        <name val="Segoe UI"/>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alignment horizontal="left" vertical="bottom" textRotation="0" wrapText="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scheme val="none"/>
      </font>
      <numFmt numFmtId="14" formatCode="0.00%"/>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family val="2"/>
        <scheme val="none"/>
      </font>
      <numFmt numFmtId="166" formatCode="_(&quot;$&quot;* #,##0_);_(&quot;$&quot;* \(#,##0\);_(&quot;$&quot;* &quot;-&quot;??_);_(@_)"/>
      <alignment horizontal="left" vertical="bottom"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auto="1"/>
        <name val="Segoe UI"/>
        <family val="2"/>
        <scheme val="none"/>
      </font>
      <numFmt numFmtId="0" formatCode="General"/>
      <fill>
        <patternFill patternType="solid">
          <fgColor theme="0" tint="-0.14999847407452621"/>
          <bgColor theme="0" tint="-0.14999847407452621"/>
        </patternFill>
      </fill>
      <alignment horizontal="left" vertical="center" textRotation="0" wrapText="0" indent="0" justifyLastLine="0" shrinkToFit="0" readingOrder="0"/>
      <border diagonalUp="0" diagonalDown="0" outline="0">
        <left style="medium">
          <color rgb="FF000000"/>
        </left>
        <right style="thin">
          <color auto="1"/>
        </right>
        <top style="thin">
          <color theme="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strike val="0"/>
        <outline val="0"/>
        <shadow val="0"/>
        <u val="none"/>
        <vertAlign val="baseline"/>
        <sz val="12"/>
        <color auto="1"/>
        <name val="Segoe UI"/>
        <family val="2"/>
        <scheme val="none"/>
      </font>
      <numFmt numFmtId="164" formatCode="0.0000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color auto="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000000"/>
        <name val="Segoe UI "/>
        <scheme val="none"/>
      </font>
      <numFmt numFmtId="2" formatCode="0.0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rgb="FF000000"/>
        <name val="Aptos Narrow"/>
        <family val="2"/>
        <scheme val="none"/>
      </font>
      <fill>
        <patternFill patternType="solid">
          <fgColor rgb="FF000000"/>
          <bgColor rgb="FFD0D0D0"/>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1D9DA590-E830-42B1-8195-F0640B7BE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F3782AEC-0F06-4616-A610-9248D643E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DD4502-1716-48C2-99EA-1E29A252B08A}" name="Table6" displayName="Table6" ref="A2:C4" totalsRowShown="0" headerRowDxfId="101" dataDxfId="99" headerRowBorderDxfId="100" tableBorderDxfId="98" totalsRowBorderDxfId="97">
  <tableColumns count="3">
    <tableColumn id="1" xr3:uid="{197FB0CC-5DBD-44AF-B78A-C2E73427F6AB}" name="Date" dataDxfId="96"/>
    <tableColumn id="2" xr3:uid="{F5D683E0-F37E-4B5C-919C-0499CA643C6E}" name="Author" dataDxfId="95"/>
    <tableColumn id="3" xr3:uid="{243783D9-5AAA-440D-AD81-735C2E561BBB}" name="Change Description" dataDxfId="9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2228E5-49ED-45C4-BFFB-428BF4CB2493}" name="Table9" displayName="Table9" ref="A1:E4" totalsRowShown="0" headerRowDxfId="93" dataDxfId="91" headerRowBorderDxfId="92" tableBorderDxfId="90" totalsRowBorderDxfId="89">
  <sortState xmlns:xlrd2="http://schemas.microsoft.com/office/spreadsheetml/2017/richdata2" ref="A2:E2">
    <sortCondition ref="C2"/>
    <sortCondition ref="E2"/>
  </sortState>
  <tableColumns count="5">
    <tableColumn id="1" xr3:uid="{562A813E-6F49-4B08-B661-0C5F937477C5}" name="Revision Date" dataDxfId="88"/>
    <tableColumn id="5" xr3:uid="{8E3DFA76-AC8D-4E8C-8692-1F2C0318E898}" name="Update Type" dataDxfId="87"/>
    <tableColumn id="4" xr3:uid="{75DDC48E-A549-4619-84CC-7B3E83362A78}" name="Tab Order" dataDxfId="86"/>
    <tableColumn id="2" xr3:uid="{E5DF93C0-22F4-41C9-B272-DD0970FB3D4B}" name="Results Data Tab" dataDxfId="85"/>
    <tableColumn id="3" xr3:uid="{1F32BFFA-428D-4254-B0E5-3955E957E8DB}" name="Update Details" dataDxfId="84"/>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BE6AB7-EC9B-4713-AB48-6CDAFDBC3DDE}" name="Table1" displayName="Table1" ref="A1:P41" totalsRowShown="0" headerRowDxfId="83" dataDxfId="81" headerRowBorderDxfId="82" tableBorderDxfId="80">
  <tableColumns count="16">
    <tableColumn id="1" xr3:uid="{753334FE-36B9-4290-8A3A-D4AD00B5077B}" name="GEN Number" dataDxfId="79"/>
    <tableColumn id="2" xr3:uid="{CAA6133C-B209-4835-9046-0AF054E82F46}" name="Queue" dataDxfId="78"/>
    <tableColumn id="3" xr3:uid="{33EAEAAE-58FB-44F5-A82F-821BBB0F459F}" name="Capacity" dataDxfId="77"/>
    <tableColumn id="4" xr3:uid="{28E62103-0AAC-42C5-BFE4-B6C6948B7224}" name="Location County &amp; State" dataDxfId="76"/>
    <tableColumn id="5" xr3:uid="{40C9B3F1-72D1-4B14-B225-C4047C418306}" name="Host TO " dataDxfId="75"/>
    <tableColumn id="6" xr3:uid="{FEB6E972-6FD2-48CE-BA17-5A0C5407E35A}" name="Host TO Name" dataDxfId="74"/>
    <tableColumn id="7" xr3:uid="{6630DA9F-D503-4A61-A4F9-4EA988D30D6A}" name="POI Name" dataDxfId="73"/>
    <tableColumn id="8" xr3:uid="{BA15E54E-72BD-47E6-B712-8DDE177B8901}" name="POI kV Level" dataDxfId="72"/>
    <tableColumn id="9" xr3:uid="{155D88B0-8FB6-48F2-B003-D7773277D505}" name="Generation Type" dataDxfId="71"/>
    <tableColumn id="11" xr3:uid="{8C4CEB0C-FDDC-4383-A768-D0DDC073B94F}" name="Service Type" dataDxfId="70"/>
    <tableColumn id="12" xr3:uid="{FFA06DF6-8A26-4617-AFFF-B9501D0D0124}" name="COD" dataDxfId="69"/>
    <tableColumn id="13" xr3:uid="{07090FFC-13C1-4F7D-94D4-D9623D9FE9FD}" name="Number of Generators and Description" dataDxfId="68"/>
    <tableColumn id="14" xr3:uid="{B9AB1BD7-1770-4637-8D7C-4FF96BFD7C7E}" name="Number of Step-Up Transformers" dataDxfId="67"/>
    <tableColumn id="15" xr3:uid="{54E9A46B-2C4C-45D8-AF6D-ACE241ACA2C4}" name="Step-up Transformer MVA Ratings (ONAN/ONAF/ONAF) " dataDxfId="66"/>
    <tableColumn id="16" xr3:uid="{C5A90576-B60E-42C1-BA0F-0C6C4433A8C3}" name="Generator Lead Miles" dataDxfId="65"/>
    <tableColumn id="17" xr3:uid="{CBFD34D2-1EBF-410D-B421-8F978EAE47D6}" name="Reactive Compensation" dataDxfId="64"/>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M181" totalsRowCount="1" headerRowDxfId="63" dataDxfId="61" totalsRowDxfId="59" headerRowBorderDxfId="62" tableBorderDxfId="60" totalsRowBorderDxfId="58">
  <autoFilter ref="A1:M180" xr:uid="{00000000-000C-0000-FFFF-FFFF04000000}"/>
  <tableColumns count="13">
    <tableColumn id="1" xr3:uid="{976160FD-5D63-4DD7-BEC3-8C295CA57D96}" name="Gen Number" dataDxfId="57" totalsRowDxfId="12"/>
    <tableColumn id="3" xr3:uid="{00000000-0010-0000-0400-000003000000}" name="Upgrade ID" dataDxfId="56" totalsRowDxfId="11"/>
    <tableColumn id="4" xr3:uid="{00000000-0010-0000-0400-000004000000}" name="Service Type" dataDxfId="55" totalsRowDxfId="10"/>
    <tableColumn id="5" xr3:uid="{00000000-0010-0000-0400-000005000000}" name="Upgrade Name" dataDxfId="54" totalsRowDxfId="9"/>
    <tableColumn id="6" xr3:uid="{00000000-0010-0000-0400-000006000000}" name="Upgrade Type" dataDxfId="53" totalsRowDxfId="8"/>
    <tableColumn id="7" xr3:uid="{00000000-0010-0000-0400-000007000000}" name="Upgrade Details" dataDxfId="52" totalsRowDxfId="7"/>
    <tableColumn id="15" xr3:uid="{5FA53A3A-6167-42EF-BA61-1B286F029486}" name="Upgrade Cost Responsibility " dataDxfId="51" totalsRowDxfId="6" dataCellStyle="Good"/>
    <tableColumn id="8" xr3:uid="{00000000-0010-0000-0400-000008000000}" name="Allocated Cost" totalsRowFunction="sum" dataDxfId="50" totalsRowDxfId="5" dataCellStyle="Currency"/>
    <tableColumn id="9" xr3:uid="{00000000-0010-0000-0400-000009000000}" name="% Allocated" dataDxfId="49" totalsRowDxfId="4" dataCellStyle="Percent"/>
    <tableColumn id="10" xr3:uid="{00000000-0010-0000-0400-00000A000000}" name="Total Upgrade Cost" dataDxfId="48" totalsRowDxfId="3" dataCellStyle="Currency"/>
    <tableColumn id="11" xr3:uid="{00000000-0010-0000-0400-00000B000000}" name="ILTCR Eligibility" dataDxfId="47" totalsRowDxfId="2"/>
    <tableColumn id="13" xr3:uid="{1265FD73-D0BC-4590-B8D6-60C200ED791D}" name="TO" dataDxfId="46" totalsRowDxfId="1"/>
    <tableColumn id="14" xr3:uid="{569DB1A4-BA07-47C5-8799-85F1E89FA3D6}" name="Lead Time" dataDxfId="45" totalsRowDxfId="0"/>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A33B67-12D1-40F6-A3D2-4F17C5109C5B}" name="Table37" displayName="Table37" ref="A1:F32" totalsRowCount="1" headerRowDxfId="44" dataDxfId="42" totalsRowDxfId="40" headerRowBorderDxfId="43" tableBorderDxfId="41" totalsRowBorderDxfId="39">
  <sortState xmlns:xlrd2="http://schemas.microsoft.com/office/spreadsheetml/2017/richdata2" ref="A2:F78">
    <sortCondition ref="F1:F142"/>
  </sortState>
  <tableColumns count="6">
    <tableColumn id="1" xr3:uid="{729B3BB1-27DB-43BD-8895-242539B587DE}" name="Gen Number" totalsRowLabel="Total" dataDxfId="38" totalsRowDxfId="37" dataCellStyle="Normal 2"/>
    <tableColumn id="5" xr3:uid="{5442642F-DA4A-4284-AC5F-7F5B104D0D25}" name="Upgrade Name" dataDxfId="36" totalsRowDxfId="35"/>
    <tableColumn id="7" xr3:uid="{84D9D061-A245-4528-9687-AA87CAAB1768}" name="Upgrade Details" dataDxfId="34" totalsRowDxfId="33"/>
    <tableColumn id="8" xr3:uid="{AAF0FDB1-7BF8-40FB-8FB1-8D5FE7B38B10}" name="Allocated Cost" totalsRowFunction="sum" dataDxfId="32" totalsRowDxfId="31"/>
    <tableColumn id="9" xr3:uid="{57622DC0-4B63-4ACB-9884-30FDE4DA08F2}" name="% Allocated" dataDxfId="30" totalsRowDxfId="29" dataCellStyle="Percent"/>
    <tableColumn id="10" xr3:uid="{6EDF3E7E-CC66-4D84-AF7F-C1D028DE8A8E}" name="Total Upgrade Cost" dataDxfId="28"/>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0845B0-BD67-4C1D-997A-B93B3F5AA7BA}" name="Table379" displayName="Table379" ref="A1:D42" totalsRowCount="1" headerRowDxfId="27" dataDxfId="25" totalsRowDxfId="23" headerRowBorderDxfId="26" tableBorderDxfId="24" totalsRowBorderDxfId="22">
  <sortState xmlns:xlrd2="http://schemas.microsoft.com/office/spreadsheetml/2017/richdata2" ref="A2:B88">
    <sortCondition ref="B1:B152"/>
  </sortState>
  <tableColumns count="4">
    <tableColumn id="1" xr3:uid="{1B21F984-7393-4891-AB95-73815AAF3659}" name="Gen Number" totalsRowLabel="Total" dataDxfId="21" totalsRowDxfId="20"/>
    <tableColumn id="10" xr3:uid="{74D28B5F-0F2C-4A07-A41E-CEBC54415A96}" name="Total Allocated Cost Estimate" totalsRowFunction="sum" dataDxfId="19" totalsRowDxfId="18">
      <calculatedColumnFormula>SUMIF('Assigned Upgrade Costs'!A:A, A2, 'Assigned Upgrade Costs'!H:H)
 + SUMIF('Affected Systems Costs'!A:A, A2, 'Affected Systems Costs'!D:D)</calculatedColumnFormula>
    </tableColumn>
    <tableColumn id="5" xr3:uid="{18B48259-DA71-4A14-BCDF-6C9F39FAD98F}" name="Creditible Upgrade Total" dataDxfId="17" totalsRowDxfId="16">
      <calculatedColumnFormula>SUMIFS('Assigned Upgrade Costs'!H:H,
        'Assigned Upgrade Costs'!K:K, "Eligible",
        'Assigned Upgrade Costs'!A:A, A2)</calculatedColumnFormula>
    </tableColumn>
    <tableColumn id="6" xr3:uid="{527E17E8-3EE2-4D90-AC8F-395BAC40CCA4}" name="Non-Creditible Upgrade Total" dataDxfId="15" totalsRowDxfId="14">
      <calculatedColumnFormula>SUMIFS('Assigned Upgrade Costs'!H:H,
        'Assigned Upgrade Costs'!K:K, "Ineligible",
        'Assigned Upgrade Costs'!A:A, A2)</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pp.org/media/2360/gi-manual-business-practice-7250-20250715.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E9BD-794C-4674-8F77-2D3CC5FAFA66}">
  <dimension ref="A1:E44"/>
  <sheetViews>
    <sheetView topLeftCell="A9" zoomScale="80" zoomScaleNormal="80" workbookViewId="0"/>
  </sheetViews>
  <sheetFormatPr defaultColWidth="9.28515625" defaultRowHeight="15"/>
  <cols>
    <col min="1" max="1" width="255.5703125" customWidth="1"/>
    <col min="2" max="2" width="10" customWidth="1"/>
    <col min="4" max="4" width="16.7109375" customWidth="1"/>
    <col min="5" max="5" width="15.42578125" bestFit="1" customWidth="1"/>
    <col min="6" max="6" width="12.7109375" bestFit="1" customWidth="1"/>
  </cols>
  <sheetData>
    <row r="1" spans="1:5" ht="87.6" customHeight="1" thickBot="1"/>
    <row r="2" spans="1:5" ht="27" thickBot="1">
      <c r="A2" s="42" t="s">
        <v>462</v>
      </c>
    </row>
    <row r="3" spans="1:5" s="44" customFormat="1" ht="243.75" thickBot="1">
      <c r="A3" s="43" t="s">
        <v>469</v>
      </c>
    </row>
    <row r="4" spans="1:5" ht="17.25" thickBot="1">
      <c r="A4" s="16"/>
    </row>
    <row r="5" spans="1:5" ht="26.25">
      <c r="A5" s="45" t="s">
        <v>441</v>
      </c>
    </row>
    <row r="6" spans="1:5" ht="26.25" thickBot="1">
      <c r="A6" s="100" t="s">
        <v>442</v>
      </c>
    </row>
    <row r="7" spans="1:5" ht="21" thickBot="1">
      <c r="A7" s="46"/>
    </row>
    <row r="8" spans="1:5" ht="26.25">
      <c r="A8" s="45" t="s">
        <v>499</v>
      </c>
    </row>
    <row r="9" spans="1:5" ht="25.5">
      <c r="A9" s="99" t="str">
        <f>HYPERLINK("https://opsportal.spp.org/Studies/GenList?yearTypeId=210")</f>
        <v>https://opsportal.spp.org/Studies/GenList?yearTypeId=210</v>
      </c>
    </row>
    <row r="10" spans="1:5" ht="21" thickBot="1">
      <c r="A10" s="46"/>
    </row>
    <row r="11" spans="1:5" ht="26.25">
      <c r="A11" s="45" t="s">
        <v>467</v>
      </c>
    </row>
    <row r="12" spans="1:5" ht="26.25" thickBot="1">
      <c r="A12" s="47" t="str">
        <f>TEXT(SUM(Requests!C:C), "General") &amp; " MW"</f>
        <v>7411.902 MW</v>
      </c>
    </row>
    <row r="13" spans="1:5" ht="21" thickBot="1">
      <c r="A13" s="48"/>
    </row>
    <row r="14" spans="1:5" ht="26.25">
      <c r="A14" s="45" t="s">
        <v>468</v>
      </c>
    </row>
    <row r="15" spans="1:5" ht="77.25" thickBot="1">
      <c r="A15" s="49" t="str">
        <f>"Total Interconnection Upgrade Cost: $" &amp; TEXT(SUMIFS('Assigned Upgrade Costs'!H:H, 'Assigned Upgrade Costs'!E:E, "Interconnection"), "#,##0") &amp; CHAR(10) &amp;
"Total Steady State/Stability Network Upgrade Cost: $" &amp; TEXT(SUMIFS('Assigned Upgrade Costs'!H:H, 'Assigned Upgrade Costs'!E:E, "Current Study"), "#,##0") &amp; CHAR(10) &amp;
"Total Affected Systems Cost: $5,919,116"</f>
        <v>Total Interconnection Upgrade Cost: $480,741,749
Total Steady State/Stability Network Upgrade Cost: $356,274,022
Total Affected Systems Cost: $5,919,116</v>
      </c>
      <c r="E15" s="50"/>
    </row>
    <row r="16" spans="1:5" ht="15.75" thickBot="1"/>
    <row r="17" spans="1:1" ht="25.5">
      <c r="A17" s="51" t="s">
        <v>443</v>
      </c>
    </row>
    <row r="18" spans="1:1" ht="26.25" thickBot="1">
      <c r="A18" s="52" t="s">
        <v>485</v>
      </c>
    </row>
    <row r="19" spans="1:1" ht="15.75" thickBot="1"/>
    <row r="20" spans="1:1" ht="27" thickBot="1">
      <c r="A20" s="77" t="s">
        <v>481</v>
      </c>
    </row>
    <row r="21" spans="1:1" ht="165.6" customHeight="1">
      <c r="A21" s="76" t="s">
        <v>498</v>
      </c>
    </row>
    <row r="22" spans="1:1" ht="26.25" thickBot="1">
      <c r="A22" s="76"/>
    </row>
    <row r="23" spans="1:1" ht="27" thickBot="1">
      <c r="A23" s="77" t="s">
        <v>480</v>
      </c>
    </row>
    <row r="24" spans="1:1" ht="51">
      <c r="A24" s="76" t="s">
        <v>500</v>
      </c>
    </row>
    <row r="25" spans="1:1" ht="26.25" thickBot="1">
      <c r="A25" s="54"/>
    </row>
    <row r="26" spans="1:1" ht="30" customHeight="1" thickBot="1">
      <c r="A26" s="77" t="s">
        <v>479</v>
      </c>
    </row>
    <row r="27" spans="1:1" ht="51">
      <c r="A27" s="76" t="s">
        <v>470</v>
      </c>
    </row>
    <row r="28" spans="1:1" ht="26.25" thickBot="1">
      <c r="A28" s="54"/>
    </row>
    <row r="29" spans="1:1" ht="27" thickBot="1">
      <c r="A29" s="77" t="s">
        <v>471</v>
      </c>
    </row>
    <row r="30" spans="1:1" ht="112.9" customHeight="1">
      <c r="A30" s="81" t="s">
        <v>473</v>
      </c>
    </row>
    <row r="31" spans="1:1" ht="331.5">
      <c r="A31" s="76" t="s">
        <v>472</v>
      </c>
    </row>
    <row r="32" spans="1:1" ht="15.75" thickBot="1">
      <c r="A32" s="80"/>
    </row>
    <row r="33" spans="1:1" ht="27" thickBot="1">
      <c r="A33" s="78" t="s">
        <v>474</v>
      </c>
    </row>
    <row r="34" spans="1:1" ht="255">
      <c r="A34" s="81" t="s">
        <v>476</v>
      </c>
    </row>
    <row r="35" spans="1:1" ht="15.75" thickBot="1">
      <c r="A35" s="80"/>
    </row>
    <row r="36" spans="1:1" ht="27" thickBot="1">
      <c r="A36" s="78" t="s">
        <v>475</v>
      </c>
    </row>
    <row r="37" spans="1:1" ht="102">
      <c r="A37" s="81" t="s">
        <v>477</v>
      </c>
    </row>
    <row r="38" spans="1:1" ht="15.75" thickBot="1">
      <c r="A38" s="80"/>
    </row>
    <row r="39" spans="1:1" ht="27" thickBot="1">
      <c r="A39" s="78" t="s">
        <v>478</v>
      </c>
    </row>
    <row r="40" spans="1:1" ht="96.6" customHeight="1">
      <c r="A40" s="81" t="s">
        <v>482</v>
      </c>
    </row>
    <row r="41" spans="1:1" ht="15.75" thickBot="1">
      <c r="A41" s="80"/>
    </row>
    <row r="42" spans="1:1" ht="27" thickBot="1">
      <c r="A42" s="78" t="s">
        <v>483</v>
      </c>
    </row>
    <row r="43" spans="1:1" ht="178.5">
      <c r="A43" s="53" t="s">
        <v>484</v>
      </c>
    </row>
    <row r="44" spans="1:1" ht="15.75" thickBot="1">
      <c r="A44" s="80"/>
    </row>
  </sheetData>
  <conditionalFormatting sqref="A15">
    <cfRule type="duplicateValues" dxfId="13" priority="1"/>
  </conditionalFormatting>
  <hyperlinks>
    <hyperlink ref="A6" r:id="rId1" xr:uid="{959C2FCE-B70D-428F-B73B-4EE887916002}"/>
  </hyperlinks>
  <pageMargins left="0.7" right="0.7" top="0.75" bottom="0.75" header="0.3" footer="0.3"/>
  <pageSetup orientation="portrait" horizontalDpi="1200" verticalDpi="1200" r:id="rId2"/>
  <headerFooter>
    <oddFooter>&amp;L_x000D_&amp;1#&amp;"Calibri"&amp;10&amp;K000000 SPP Internal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6184-E031-42B9-B2A7-C97018F4DEAC}">
  <dimension ref="A1:C13"/>
  <sheetViews>
    <sheetView workbookViewId="0">
      <selection activeCell="C7" sqref="C7"/>
    </sheetView>
  </sheetViews>
  <sheetFormatPr defaultColWidth="9.42578125" defaultRowHeight="15"/>
  <cols>
    <col min="1" max="1" width="13.42578125" customWidth="1"/>
    <col min="2" max="2" width="13.42578125" bestFit="1" customWidth="1"/>
    <col min="3" max="3" width="163" style="44" customWidth="1"/>
  </cols>
  <sheetData>
    <row r="1" spans="1:3" ht="27" thickBot="1">
      <c r="A1" s="55"/>
      <c r="B1" s="56"/>
      <c r="C1" s="57" t="s">
        <v>444</v>
      </c>
    </row>
    <row r="2" spans="1:3" ht="27" thickBot="1">
      <c r="A2" s="58" t="s">
        <v>445</v>
      </c>
      <c r="B2" s="58" t="s">
        <v>446</v>
      </c>
      <c r="C2" s="59" t="s">
        <v>447</v>
      </c>
    </row>
    <row r="3" spans="1:3" s="63" customFormat="1" ht="17.25">
      <c r="A3" s="60">
        <v>45979</v>
      </c>
      <c r="B3" s="61" t="s">
        <v>448</v>
      </c>
      <c r="C3" s="62" t="s">
        <v>463</v>
      </c>
    </row>
    <row r="4" spans="1:3" ht="17.25">
      <c r="A4" s="133" t="s">
        <v>533</v>
      </c>
      <c r="B4" s="134" t="s">
        <v>448</v>
      </c>
      <c r="C4" s="135" t="s">
        <v>25</v>
      </c>
    </row>
    <row r="13" spans="1:3">
      <c r="A13" s="64"/>
    </row>
  </sheetData>
  <pageMargins left="0.7" right="0.7" top="1.75" bottom="0.75" header="0.8" footer="0.3"/>
  <pageSetup scale="52" orientation="portrait" horizontalDpi="1200" verticalDpi="1200" r:id="rId1"/>
  <headerFooter>
    <oddHeader>&amp;L&amp;G</oddHeader>
    <oddFooter>&amp;L_x000D_&amp;1#&amp;"Calibri"&amp;10&amp;K000000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C1B4-6832-485F-99A4-744A9857F28D}">
  <dimension ref="A1:E4"/>
  <sheetViews>
    <sheetView workbookViewId="0">
      <selection activeCell="E7" sqref="E7"/>
    </sheetView>
  </sheetViews>
  <sheetFormatPr defaultColWidth="28.42578125" defaultRowHeight="15"/>
  <cols>
    <col min="1" max="1" width="18.42578125" style="73" bestFit="1" customWidth="1"/>
    <col min="2" max="2" width="25.5703125" style="73" bestFit="1" customWidth="1"/>
    <col min="3" max="3" width="13.5703125" style="73" bestFit="1" customWidth="1"/>
    <col min="4" max="4" width="28.42578125" style="73" customWidth="1"/>
    <col min="5" max="5" width="160.42578125" style="73" customWidth="1"/>
    <col min="6" max="6" width="26.42578125" style="73" customWidth="1"/>
    <col min="7" max="16384" width="28.42578125" style="73"/>
  </cols>
  <sheetData>
    <row r="1" spans="1:5" s="68" customFormat="1" ht="39" customHeight="1">
      <c r="A1" s="65" t="s">
        <v>449</v>
      </c>
      <c r="B1" s="65" t="s">
        <v>450</v>
      </c>
      <c r="C1" s="65" t="s">
        <v>451</v>
      </c>
      <c r="D1" s="66" t="s">
        <v>452</v>
      </c>
      <c r="E1" s="67" t="s">
        <v>453</v>
      </c>
    </row>
    <row r="2" spans="1:5" ht="17.25">
      <c r="A2" s="69">
        <v>45912</v>
      </c>
      <c r="B2" s="70" t="s">
        <v>454</v>
      </c>
      <c r="C2" s="70"/>
      <c r="D2" s="71"/>
      <c r="E2" s="72" t="s">
        <v>530</v>
      </c>
    </row>
    <row r="3" spans="1:5" ht="17.25">
      <c r="A3" s="69"/>
      <c r="B3" s="121"/>
      <c r="C3" s="121"/>
      <c r="D3" s="122"/>
      <c r="E3" s="123" t="s">
        <v>532</v>
      </c>
    </row>
    <row r="4" spans="1:5" ht="17.25">
      <c r="A4" s="69"/>
      <c r="B4" s="121"/>
      <c r="C4" s="121"/>
      <c r="D4" s="122"/>
      <c r="E4" s="123" t="s">
        <v>531</v>
      </c>
    </row>
  </sheetData>
  <pageMargins left="0.7" right="0.7" top="0.75" bottom="0.75" header="0.3" footer="0.3"/>
  <pageSetup orientation="portrait" r:id="rId1"/>
  <headerFooter>
    <oddFooter>&amp;L_x000D_&amp;1#&amp;"Calibri"&amp;10&amp;K000000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996F-2583-4463-ACB3-12658B8F5D5D}">
  <dimension ref="A1:P41"/>
  <sheetViews>
    <sheetView zoomScale="80" zoomScaleNormal="80" workbookViewId="0"/>
  </sheetViews>
  <sheetFormatPr defaultRowHeight="15"/>
  <cols>
    <col min="1" max="1" width="18.28515625" bestFit="1" customWidth="1"/>
    <col min="2" max="2" width="16.28515625" bestFit="1" customWidth="1"/>
    <col min="3" max="3" width="13.42578125" bestFit="1" customWidth="1"/>
    <col min="4" max="4" width="22.42578125" customWidth="1"/>
    <col min="5" max="5" width="12.7109375" bestFit="1" customWidth="1"/>
    <col min="6" max="6" width="44.140625" bestFit="1" customWidth="1"/>
    <col min="7" max="7" width="55.28515625" bestFit="1" customWidth="1"/>
    <col min="8" max="8" width="22.140625" bestFit="1" customWidth="1"/>
    <col min="9" max="9" width="27.42578125" bestFit="1" customWidth="1"/>
    <col min="10" max="10" width="12" bestFit="1" customWidth="1"/>
    <col min="11" max="11" width="15.7109375" customWidth="1"/>
    <col min="12" max="12" width="79" bestFit="1" customWidth="1"/>
    <col min="13" max="13" width="24" customWidth="1"/>
    <col min="14" max="14" width="36.85546875" customWidth="1"/>
    <col min="15" max="15" width="55" bestFit="1" customWidth="1"/>
    <col min="16" max="16" width="18.7109375" customWidth="1"/>
  </cols>
  <sheetData>
    <row r="1" spans="1:16" ht="34.5">
      <c r="A1" s="1" t="s">
        <v>251</v>
      </c>
      <c r="B1" s="1" t="s">
        <v>455</v>
      </c>
      <c r="C1" s="1" t="s">
        <v>258</v>
      </c>
      <c r="D1" s="1" t="s">
        <v>368</v>
      </c>
      <c r="E1" s="1" t="s">
        <v>369</v>
      </c>
      <c r="F1" s="1" t="s">
        <v>370</v>
      </c>
      <c r="G1" s="1" t="s">
        <v>259</v>
      </c>
      <c r="H1" s="1" t="s">
        <v>260</v>
      </c>
      <c r="I1" s="1" t="s">
        <v>261</v>
      </c>
      <c r="J1" s="1" t="s">
        <v>1</v>
      </c>
      <c r="K1" s="1" t="s">
        <v>367</v>
      </c>
      <c r="L1" s="1" t="s">
        <v>465</v>
      </c>
      <c r="M1" s="1" t="s">
        <v>497</v>
      </c>
      <c r="N1" s="1" t="s">
        <v>466</v>
      </c>
      <c r="O1" s="1" t="s">
        <v>464</v>
      </c>
      <c r="P1" s="1" t="s">
        <v>489</v>
      </c>
    </row>
    <row r="2" spans="1:16" ht="17.25">
      <c r="A2" s="40" t="s">
        <v>9</v>
      </c>
      <c r="B2" s="40" t="s">
        <v>456</v>
      </c>
      <c r="C2" s="40">
        <v>33</v>
      </c>
      <c r="D2" s="40" t="s">
        <v>262</v>
      </c>
      <c r="E2" s="40" t="s">
        <v>10</v>
      </c>
      <c r="F2" s="40" t="s">
        <v>405</v>
      </c>
      <c r="G2" s="40" t="s">
        <v>263</v>
      </c>
      <c r="H2" s="40">
        <v>138</v>
      </c>
      <c r="I2" s="40" t="s">
        <v>264</v>
      </c>
      <c r="J2" s="40" t="s">
        <v>265</v>
      </c>
      <c r="K2" s="41">
        <v>47118</v>
      </c>
      <c r="L2" s="17" t="s">
        <v>415</v>
      </c>
      <c r="M2" s="40" t="s">
        <v>266</v>
      </c>
      <c r="N2" s="40" t="s">
        <v>267</v>
      </c>
      <c r="O2" s="17" t="s">
        <v>371</v>
      </c>
      <c r="P2" s="119">
        <v>-0.48747423400000001</v>
      </c>
    </row>
    <row r="3" spans="1:16" ht="17.25">
      <c r="A3" s="40" t="s">
        <v>11</v>
      </c>
      <c r="B3" s="40" t="s">
        <v>456</v>
      </c>
      <c r="C3" s="40">
        <v>200</v>
      </c>
      <c r="D3" s="40" t="s">
        <v>268</v>
      </c>
      <c r="E3" s="40" t="s">
        <v>10</v>
      </c>
      <c r="F3" s="40" t="s">
        <v>405</v>
      </c>
      <c r="G3" s="40" t="s">
        <v>269</v>
      </c>
      <c r="H3" s="40">
        <v>161</v>
      </c>
      <c r="I3" s="40" t="s">
        <v>264</v>
      </c>
      <c r="J3" s="40" t="s">
        <v>265</v>
      </c>
      <c r="K3" s="41">
        <v>47118</v>
      </c>
      <c r="L3" s="17" t="s">
        <v>416</v>
      </c>
      <c r="M3" s="40" t="s">
        <v>266</v>
      </c>
      <c r="N3" s="40" t="s">
        <v>270</v>
      </c>
      <c r="O3" s="17" t="s">
        <v>372</v>
      </c>
      <c r="P3" s="119">
        <v>-4.9335368649999998</v>
      </c>
    </row>
    <row r="4" spans="1:16" ht="17.25">
      <c r="A4" s="40" t="s">
        <v>12</v>
      </c>
      <c r="B4" s="40" t="s">
        <v>456</v>
      </c>
      <c r="C4" s="40">
        <v>135</v>
      </c>
      <c r="D4" s="40" t="s">
        <v>271</v>
      </c>
      <c r="E4" s="40" t="s">
        <v>10</v>
      </c>
      <c r="F4" s="40" t="s">
        <v>405</v>
      </c>
      <c r="G4" s="40" t="s">
        <v>272</v>
      </c>
      <c r="H4" s="40">
        <v>115</v>
      </c>
      <c r="I4" s="40" t="s">
        <v>264</v>
      </c>
      <c r="J4" s="40" t="s">
        <v>265</v>
      </c>
      <c r="K4" s="41">
        <v>47118</v>
      </c>
      <c r="L4" s="17" t="s">
        <v>417</v>
      </c>
      <c r="M4" s="40" t="s">
        <v>266</v>
      </c>
      <c r="N4" s="40" t="s">
        <v>273</v>
      </c>
      <c r="O4" s="17" t="s">
        <v>373</v>
      </c>
      <c r="P4" s="119">
        <v>-2.290726501</v>
      </c>
    </row>
    <row r="5" spans="1:16" ht="17.25">
      <c r="A5" s="40" t="s">
        <v>13</v>
      </c>
      <c r="B5" s="40" t="s">
        <v>456</v>
      </c>
      <c r="C5" s="40">
        <v>125</v>
      </c>
      <c r="D5" s="40" t="s">
        <v>274</v>
      </c>
      <c r="E5" s="40" t="s">
        <v>14</v>
      </c>
      <c r="F5" s="40" t="s">
        <v>397</v>
      </c>
      <c r="G5" s="40" t="s">
        <v>275</v>
      </c>
      <c r="H5" s="40">
        <v>345</v>
      </c>
      <c r="I5" s="40" t="s">
        <v>276</v>
      </c>
      <c r="J5" s="40" t="s">
        <v>277</v>
      </c>
      <c r="K5" s="41">
        <v>45717</v>
      </c>
      <c r="L5" s="17" t="s">
        <v>408</v>
      </c>
      <c r="M5" s="40" t="s">
        <v>266</v>
      </c>
      <c r="N5" s="40" t="s">
        <v>278</v>
      </c>
      <c r="O5" s="17" t="s">
        <v>374</v>
      </c>
      <c r="P5" s="119">
        <v>-1.91</v>
      </c>
    </row>
    <row r="6" spans="1:16" ht="17.25">
      <c r="A6" s="40" t="s">
        <v>15</v>
      </c>
      <c r="B6" s="40" t="s">
        <v>456</v>
      </c>
      <c r="C6" s="40">
        <v>250</v>
      </c>
      <c r="D6" s="40" t="s">
        <v>274</v>
      </c>
      <c r="E6" s="40" t="s">
        <v>14</v>
      </c>
      <c r="F6" s="40" t="s">
        <v>397</v>
      </c>
      <c r="G6" s="40" t="s">
        <v>275</v>
      </c>
      <c r="H6" s="40">
        <v>345</v>
      </c>
      <c r="I6" s="40" t="s">
        <v>276</v>
      </c>
      <c r="J6" s="40" t="s">
        <v>277</v>
      </c>
      <c r="K6" s="41">
        <v>45809</v>
      </c>
      <c r="L6" s="17" t="s">
        <v>409</v>
      </c>
      <c r="M6" s="40" t="s">
        <v>266</v>
      </c>
      <c r="N6" s="40" t="s">
        <v>279</v>
      </c>
      <c r="O6" s="17" t="s">
        <v>374</v>
      </c>
      <c r="P6" s="119">
        <v>-3.82</v>
      </c>
    </row>
    <row r="7" spans="1:16" ht="17.25">
      <c r="A7" s="40" t="s">
        <v>16</v>
      </c>
      <c r="B7" s="40" t="s">
        <v>456</v>
      </c>
      <c r="C7" s="40">
        <v>100</v>
      </c>
      <c r="D7" s="40" t="s">
        <v>280</v>
      </c>
      <c r="E7" s="40" t="s">
        <v>256</v>
      </c>
      <c r="F7" s="40" t="s">
        <v>402</v>
      </c>
      <c r="G7" s="40" t="s">
        <v>281</v>
      </c>
      <c r="H7" s="40">
        <v>345</v>
      </c>
      <c r="I7" s="40" t="s">
        <v>282</v>
      </c>
      <c r="J7" s="40" t="s">
        <v>265</v>
      </c>
      <c r="K7" s="41">
        <v>47118</v>
      </c>
      <c r="L7" s="17" t="s">
        <v>418</v>
      </c>
      <c r="M7" s="40" t="s">
        <v>266</v>
      </c>
      <c r="N7" s="40" t="s">
        <v>283</v>
      </c>
      <c r="O7" s="17" t="s">
        <v>375</v>
      </c>
      <c r="P7" s="119">
        <v>-0.22550000000000001</v>
      </c>
    </row>
    <row r="8" spans="1:16" ht="17.25">
      <c r="A8" s="40" t="s">
        <v>17</v>
      </c>
      <c r="B8" s="40" t="s">
        <v>456</v>
      </c>
      <c r="C8" s="40">
        <v>300</v>
      </c>
      <c r="D8" s="40" t="s">
        <v>284</v>
      </c>
      <c r="E8" s="40" t="s">
        <v>10</v>
      </c>
      <c r="F8" s="40" t="s">
        <v>405</v>
      </c>
      <c r="G8" s="40" t="s">
        <v>285</v>
      </c>
      <c r="H8" s="40">
        <v>345</v>
      </c>
      <c r="I8" s="40" t="s">
        <v>264</v>
      </c>
      <c r="J8" s="40" t="s">
        <v>265</v>
      </c>
      <c r="K8" s="41">
        <v>47118</v>
      </c>
      <c r="L8" s="17" t="s">
        <v>419</v>
      </c>
      <c r="M8" s="40" t="s">
        <v>286</v>
      </c>
      <c r="N8" s="40" t="s">
        <v>287</v>
      </c>
      <c r="O8" s="17" t="s">
        <v>376</v>
      </c>
      <c r="P8" s="119">
        <v>-2.4</v>
      </c>
    </row>
    <row r="9" spans="1:16" ht="17.25">
      <c r="A9" s="40" t="s">
        <v>18</v>
      </c>
      <c r="B9" s="40" t="s">
        <v>456</v>
      </c>
      <c r="C9" s="40">
        <v>270</v>
      </c>
      <c r="D9" s="40" t="s">
        <v>288</v>
      </c>
      <c r="E9" s="40" t="s">
        <v>19</v>
      </c>
      <c r="F9" s="40" t="s">
        <v>404</v>
      </c>
      <c r="G9" s="40" t="s">
        <v>289</v>
      </c>
      <c r="H9" s="40">
        <v>345</v>
      </c>
      <c r="I9" s="40" t="s">
        <v>264</v>
      </c>
      <c r="J9" s="40" t="s">
        <v>265</v>
      </c>
      <c r="K9" s="41">
        <v>47118</v>
      </c>
      <c r="L9" s="17" t="s">
        <v>420</v>
      </c>
      <c r="M9" s="40" t="s">
        <v>286</v>
      </c>
      <c r="N9" s="40" t="s">
        <v>290</v>
      </c>
      <c r="O9" s="17" t="s">
        <v>376</v>
      </c>
      <c r="P9" s="119">
        <v>-2.141160728</v>
      </c>
    </row>
    <row r="10" spans="1:16" ht="17.25">
      <c r="A10" s="40" t="s">
        <v>20</v>
      </c>
      <c r="B10" s="40" t="s">
        <v>456</v>
      </c>
      <c r="C10" s="40">
        <v>288</v>
      </c>
      <c r="D10" s="40" t="s">
        <v>291</v>
      </c>
      <c r="E10" s="40" t="s">
        <v>256</v>
      </c>
      <c r="F10" s="40" t="s">
        <v>402</v>
      </c>
      <c r="G10" s="40" t="s">
        <v>292</v>
      </c>
      <c r="H10" s="40">
        <v>345</v>
      </c>
      <c r="I10" s="40" t="s">
        <v>264</v>
      </c>
      <c r="J10" s="40" t="s">
        <v>265</v>
      </c>
      <c r="K10" s="41">
        <v>47118</v>
      </c>
      <c r="L10" s="17" t="s">
        <v>428</v>
      </c>
      <c r="M10" s="40" t="s">
        <v>286</v>
      </c>
      <c r="N10" s="40" t="s">
        <v>293</v>
      </c>
      <c r="O10" s="17" t="s">
        <v>377</v>
      </c>
      <c r="P10" s="119">
        <v>-2.972</v>
      </c>
    </row>
    <row r="11" spans="1:16" ht="17.25">
      <c r="A11" s="40" t="s">
        <v>21</v>
      </c>
      <c r="B11" s="40" t="s">
        <v>456</v>
      </c>
      <c r="C11" s="40">
        <v>150</v>
      </c>
      <c r="D11" s="40" t="s">
        <v>291</v>
      </c>
      <c r="E11" s="40" t="s">
        <v>256</v>
      </c>
      <c r="F11" s="40" t="s">
        <v>402</v>
      </c>
      <c r="G11" s="40" t="s">
        <v>292</v>
      </c>
      <c r="H11" s="40">
        <v>345</v>
      </c>
      <c r="I11" s="40" t="s">
        <v>282</v>
      </c>
      <c r="J11" s="40" t="s">
        <v>265</v>
      </c>
      <c r="K11" s="41">
        <v>47118</v>
      </c>
      <c r="L11" s="17" t="s">
        <v>429</v>
      </c>
      <c r="M11" s="40" t="s">
        <v>266</v>
      </c>
      <c r="N11" s="40" t="s">
        <v>294</v>
      </c>
      <c r="O11" s="17" t="s">
        <v>377</v>
      </c>
      <c r="P11" s="119">
        <v>-0.29830000000000001</v>
      </c>
    </row>
    <row r="12" spans="1:16" ht="17.25">
      <c r="A12" s="40" t="s">
        <v>22</v>
      </c>
      <c r="B12" s="40" t="s">
        <v>456</v>
      </c>
      <c r="C12" s="40">
        <v>200</v>
      </c>
      <c r="D12" s="40" t="s">
        <v>284</v>
      </c>
      <c r="E12" s="40" t="s">
        <v>10</v>
      </c>
      <c r="F12" s="40" t="s">
        <v>405</v>
      </c>
      <c r="G12" s="40" t="s">
        <v>285</v>
      </c>
      <c r="H12" s="40">
        <v>345</v>
      </c>
      <c r="I12" s="40" t="s">
        <v>282</v>
      </c>
      <c r="J12" s="40" t="s">
        <v>265</v>
      </c>
      <c r="K12" s="41">
        <v>47118</v>
      </c>
      <c r="L12" s="17" t="s">
        <v>421</v>
      </c>
      <c r="M12" s="40" t="s">
        <v>266</v>
      </c>
      <c r="N12" s="40" t="s">
        <v>294</v>
      </c>
      <c r="O12" s="17" t="s">
        <v>376</v>
      </c>
      <c r="P12" s="119">
        <v>-0.1</v>
      </c>
    </row>
    <row r="13" spans="1:16" ht="17.25">
      <c r="A13" s="40" t="s">
        <v>23</v>
      </c>
      <c r="B13" s="40" t="s">
        <v>456</v>
      </c>
      <c r="C13" s="40">
        <v>180</v>
      </c>
      <c r="D13" s="40" t="s">
        <v>295</v>
      </c>
      <c r="E13" s="40" t="s">
        <v>296</v>
      </c>
      <c r="F13" s="40" t="s">
        <v>396</v>
      </c>
      <c r="G13" s="40" t="s">
        <v>297</v>
      </c>
      <c r="H13" s="40">
        <v>138</v>
      </c>
      <c r="I13" s="40" t="s">
        <v>264</v>
      </c>
      <c r="J13" s="40" t="s">
        <v>277</v>
      </c>
      <c r="K13" s="41">
        <v>47230</v>
      </c>
      <c r="L13" s="17" t="s">
        <v>411</v>
      </c>
      <c r="M13" s="40" t="s">
        <v>266</v>
      </c>
      <c r="N13" s="40" t="s">
        <v>298</v>
      </c>
      <c r="O13" s="17" t="s">
        <v>375</v>
      </c>
      <c r="P13" s="119">
        <v>-3</v>
      </c>
    </row>
    <row r="14" spans="1:16" ht="17.25">
      <c r="A14" s="40" t="s">
        <v>25</v>
      </c>
      <c r="B14" s="40" t="s">
        <v>456</v>
      </c>
      <c r="C14" s="40">
        <v>200</v>
      </c>
      <c r="D14" s="40" t="s">
        <v>284</v>
      </c>
      <c r="E14" s="40" t="s">
        <v>163</v>
      </c>
      <c r="F14" s="40" t="s">
        <v>401</v>
      </c>
      <c r="G14" s="40" t="s">
        <v>299</v>
      </c>
      <c r="H14" s="40">
        <v>345</v>
      </c>
      <c r="I14" s="40" t="s">
        <v>264</v>
      </c>
      <c r="J14" s="40" t="s">
        <v>277</v>
      </c>
      <c r="K14" s="41">
        <v>47684</v>
      </c>
      <c r="L14" s="17" t="s">
        <v>412</v>
      </c>
      <c r="M14" s="40" t="s">
        <v>266</v>
      </c>
      <c r="N14" s="40" t="s">
        <v>298</v>
      </c>
      <c r="O14" s="17" t="s">
        <v>378</v>
      </c>
      <c r="P14" s="119">
        <v>-4.8420374099999997</v>
      </c>
    </row>
    <row r="15" spans="1:16" ht="17.25">
      <c r="A15" s="40" t="s">
        <v>26</v>
      </c>
      <c r="B15" s="40" t="s">
        <v>456</v>
      </c>
      <c r="C15" s="40">
        <v>200</v>
      </c>
      <c r="D15" s="40" t="s">
        <v>300</v>
      </c>
      <c r="E15" s="40" t="s">
        <v>24</v>
      </c>
      <c r="F15" s="40" t="s">
        <v>406</v>
      </c>
      <c r="G15" s="40" t="s">
        <v>301</v>
      </c>
      <c r="H15" s="40">
        <v>138</v>
      </c>
      <c r="I15" s="40" t="s">
        <v>264</v>
      </c>
      <c r="J15" s="40" t="s">
        <v>277</v>
      </c>
      <c r="K15" s="41">
        <v>47356</v>
      </c>
      <c r="L15" s="17" t="s">
        <v>413</v>
      </c>
      <c r="M15" s="40" t="s">
        <v>266</v>
      </c>
      <c r="N15" s="40" t="s">
        <v>298</v>
      </c>
      <c r="O15" s="17" t="s">
        <v>379</v>
      </c>
      <c r="P15" s="119">
        <v>-3.6947000000000001</v>
      </c>
    </row>
    <row r="16" spans="1:16" ht="17.25">
      <c r="A16" s="40" t="s">
        <v>27</v>
      </c>
      <c r="B16" s="40" t="s">
        <v>456</v>
      </c>
      <c r="C16" s="40">
        <v>145</v>
      </c>
      <c r="D16" s="40" t="s">
        <v>302</v>
      </c>
      <c r="E16" s="40" t="s">
        <v>19</v>
      </c>
      <c r="F16" s="40" t="s">
        <v>404</v>
      </c>
      <c r="G16" s="40" t="s">
        <v>303</v>
      </c>
      <c r="H16" s="40">
        <v>230</v>
      </c>
      <c r="I16" s="40" t="s">
        <v>264</v>
      </c>
      <c r="J16" s="40" t="s">
        <v>265</v>
      </c>
      <c r="K16" s="41">
        <v>46710</v>
      </c>
      <c r="L16" s="17" t="s">
        <v>426</v>
      </c>
      <c r="M16" s="40" t="s">
        <v>266</v>
      </c>
      <c r="N16" s="40" t="s">
        <v>304</v>
      </c>
      <c r="O16" s="17" t="s">
        <v>380</v>
      </c>
      <c r="P16" s="119">
        <v>-1.1203485959999999</v>
      </c>
    </row>
    <row r="17" spans="1:16" ht="17.25">
      <c r="A17" s="40" t="s">
        <v>28</v>
      </c>
      <c r="B17" s="40" t="s">
        <v>456</v>
      </c>
      <c r="C17" s="40">
        <v>90.823999999999998</v>
      </c>
      <c r="D17" s="40" t="s">
        <v>305</v>
      </c>
      <c r="E17" s="40" t="s">
        <v>296</v>
      </c>
      <c r="F17" s="40" t="s">
        <v>396</v>
      </c>
      <c r="G17" s="40" t="s">
        <v>306</v>
      </c>
      <c r="H17" s="40">
        <v>138</v>
      </c>
      <c r="I17" s="40" t="s">
        <v>264</v>
      </c>
      <c r="J17" s="40" t="s">
        <v>265</v>
      </c>
      <c r="K17" s="41">
        <v>46905</v>
      </c>
      <c r="L17" s="17" t="s">
        <v>423</v>
      </c>
      <c r="M17" s="40" t="s">
        <v>266</v>
      </c>
      <c r="N17" s="40" t="s">
        <v>307</v>
      </c>
      <c r="O17" s="17" t="s">
        <v>381</v>
      </c>
      <c r="P17" s="119">
        <v>-0.98919999999999997</v>
      </c>
    </row>
    <row r="18" spans="1:16" ht="17.25">
      <c r="A18" s="40" t="s">
        <v>30</v>
      </c>
      <c r="B18" s="40" t="s">
        <v>456</v>
      </c>
      <c r="C18" s="40">
        <v>300</v>
      </c>
      <c r="D18" s="40" t="s">
        <v>308</v>
      </c>
      <c r="E18" s="40" t="s">
        <v>309</v>
      </c>
      <c r="F18" s="40" t="s">
        <v>400</v>
      </c>
      <c r="G18" s="40" t="s">
        <v>407</v>
      </c>
      <c r="H18" s="40">
        <v>161</v>
      </c>
      <c r="I18" s="40" t="s">
        <v>282</v>
      </c>
      <c r="J18" s="40" t="s">
        <v>265</v>
      </c>
      <c r="K18" s="41">
        <v>47604</v>
      </c>
      <c r="L18" s="17" t="s">
        <v>414</v>
      </c>
      <c r="M18" s="40" t="s">
        <v>286</v>
      </c>
      <c r="N18" s="40" t="s">
        <v>310</v>
      </c>
      <c r="O18" s="17" t="s">
        <v>382</v>
      </c>
      <c r="P18" s="119">
        <v>-0.14498881399999999</v>
      </c>
    </row>
    <row r="19" spans="1:16" ht="17.25">
      <c r="A19" s="40" t="s">
        <v>31</v>
      </c>
      <c r="B19" s="40" t="s">
        <v>456</v>
      </c>
      <c r="C19" s="40">
        <v>175</v>
      </c>
      <c r="D19" s="40" t="s">
        <v>311</v>
      </c>
      <c r="E19" s="40" t="s">
        <v>159</v>
      </c>
      <c r="F19" s="40" t="s">
        <v>399</v>
      </c>
      <c r="G19" s="40" t="s">
        <v>312</v>
      </c>
      <c r="H19" s="40">
        <v>345</v>
      </c>
      <c r="I19" s="40" t="s">
        <v>264</v>
      </c>
      <c r="J19" s="40" t="s">
        <v>265</v>
      </c>
      <c r="K19" s="41">
        <v>46710</v>
      </c>
      <c r="L19" s="17" t="s">
        <v>427</v>
      </c>
      <c r="M19" s="40" t="s">
        <v>266</v>
      </c>
      <c r="N19" s="40" t="s">
        <v>313</v>
      </c>
      <c r="O19" s="17" t="s">
        <v>383</v>
      </c>
      <c r="P19" s="119">
        <v>-1.896018457</v>
      </c>
    </row>
    <row r="20" spans="1:16" ht="17.25">
      <c r="A20" s="40" t="s">
        <v>34</v>
      </c>
      <c r="B20" s="40" t="s">
        <v>456</v>
      </c>
      <c r="C20" s="40">
        <v>250</v>
      </c>
      <c r="D20" s="40" t="s">
        <v>274</v>
      </c>
      <c r="E20" s="40" t="s">
        <v>14</v>
      </c>
      <c r="F20" s="40" t="s">
        <v>397</v>
      </c>
      <c r="G20" s="40" t="s">
        <v>275</v>
      </c>
      <c r="H20" s="40">
        <v>345</v>
      </c>
      <c r="I20" s="40" t="s">
        <v>276</v>
      </c>
      <c r="J20" s="40" t="s">
        <v>277</v>
      </c>
      <c r="K20" s="41">
        <v>45884</v>
      </c>
      <c r="L20" s="17" t="s">
        <v>410</v>
      </c>
      <c r="M20" s="40" t="s">
        <v>266</v>
      </c>
      <c r="N20" s="40" t="s">
        <v>279</v>
      </c>
      <c r="O20" s="17" t="s">
        <v>374</v>
      </c>
      <c r="P20" s="119">
        <v>-3.82</v>
      </c>
    </row>
    <row r="21" spans="1:16" ht="17.25">
      <c r="A21" s="40" t="s">
        <v>35</v>
      </c>
      <c r="B21" s="40" t="s">
        <v>456</v>
      </c>
      <c r="C21" s="40">
        <v>200</v>
      </c>
      <c r="D21" s="40" t="s">
        <v>314</v>
      </c>
      <c r="E21" s="40" t="s">
        <v>256</v>
      </c>
      <c r="F21" s="40" t="s">
        <v>402</v>
      </c>
      <c r="G21" s="40" t="s">
        <v>315</v>
      </c>
      <c r="H21" s="40">
        <v>345</v>
      </c>
      <c r="I21" s="40" t="s">
        <v>264</v>
      </c>
      <c r="J21" s="40" t="s">
        <v>265</v>
      </c>
      <c r="K21" s="41">
        <v>46722</v>
      </c>
      <c r="L21" s="17" t="s">
        <v>424</v>
      </c>
      <c r="M21" s="40" t="s">
        <v>266</v>
      </c>
      <c r="N21" s="40" t="s">
        <v>294</v>
      </c>
      <c r="O21" s="17" t="s">
        <v>383</v>
      </c>
      <c r="P21" s="119">
        <v>-5.2217000000000002</v>
      </c>
    </row>
    <row r="22" spans="1:16" ht="17.25">
      <c r="A22" s="40" t="s">
        <v>36</v>
      </c>
      <c r="B22" s="40" t="s">
        <v>456</v>
      </c>
      <c r="C22" s="40">
        <v>80</v>
      </c>
      <c r="D22" s="40" t="s">
        <v>316</v>
      </c>
      <c r="E22" s="40" t="s">
        <v>309</v>
      </c>
      <c r="F22" s="40" t="s">
        <v>400</v>
      </c>
      <c r="G22" s="40" t="s">
        <v>317</v>
      </c>
      <c r="H22" s="40">
        <v>161</v>
      </c>
      <c r="I22" s="40" t="s">
        <v>318</v>
      </c>
      <c r="J22" s="40" t="s">
        <v>265</v>
      </c>
      <c r="K22" s="41">
        <v>46840</v>
      </c>
      <c r="L22" s="17" t="s">
        <v>422</v>
      </c>
      <c r="M22" s="40" t="s">
        <v>266</v>
      </c>
      <c r="N22" s="40" t="s">
        <v>319</v>
      </c>
      <c r="O22" s="17" t="s">
        <v>384</v>
      </c>
      <c r="P22" s="119">
        <v>-0.146882927</v>
      </c>
    </row>
    <row r="23" spans="1:16" ht="17.25">
      <c r="A23" s="40" t="s">
        <v>37</v>
      </c>
      <c r="B23" s="40" t="s">
        <v>456</v>
      </c>
      <c r="C23" s="40">
        <v>100</v>
      </c>
      <c r="D23" s="40" t="s">
        <v>320</v>
      </c>
      <c r="E23" s="40" t="s">
        <v>309</v>
      </c>
      <c r="F23" s="40" t="s">
        <v>400</v>
      </c>
      <c r="G23" s="40" t="s">
        <v>321</v>
      </c>
      <c r="H23" s="40">
        <v>161</v>
      </c>
      <c r="I23" s="40" t="s">
        <v>282</v>
      </c>
      <c r="J23" s="40" t="s">
        <v>265</v>
      </c>
      <c r="K23" s="41">
        <v>46388</v>
      </c>
      <c r="L23" s="17" t="s">
        <v>430</v>
      </c>
      <c r="M23" s="40" t="s">
        <v>266</v>
      </c>
      <c r="N23" s="40" t="s">
        <v>322</v>
      </c>
      <c r="O23" s="17" t="s">
        <v>385</v>
      </c>
      <c r="P23" s="119">
        <v>-0.26089002</v>
      </c>
    </row>
    <row r="24" spans="1:16" ht="17.25">
      <c r="A24" s="40" t="s">
        <v>38</v>
      </c>
      <c r="B24" s="40" t="s">
        <v>456</v>
      </c>
      <c r="C24" s="40">
        <v>113.078</v>
      </c>
      <c r="D24" s="40" t="s">
        <v>323</v>
      </c>
      <c r="E24" s="40" t="s">
        <v>24</v>
      </c>
      <c r="F24" s="40" t="s">
        <v>406</v>
      </c>
      <c r="G24" s="40" t="s">
        <v>324</v>
      </c>
      <c r="H24" s="40">
        <v>138</v>
      </c>
      <c r="I24" s="40" t="s">
        <v>264</v>
      </c>
      <c r="J24" s="40" t="s">
        <v>265</v>
      </c>
      <c r="K24" s="41">
        <v>46905</v>
      </c>
      <c r="L24" s="17" t="s">
        <v>425</v>
      </c>
      <c r="M24" s="40" t="s">
        <v>266</v>
      </c>
      <c r="N24" s="40" t="s">
        <v>325</v>
      </c>
      <c r="O24" s="17" t="s">
        <v>376</v>
      </c>
      <c r="P24" s="119">
        <v>-1.0548999999999999</v>
      </c>
    </row>
    <row r="25" spans="1:16" ht="17.25">
      <c r="A25" s="40" t="s">
        <v>39</v>
      </c>
      <c r="B25" s="40" t="s">
        <v>456</v>
      </c>
      <c r="C25" s="40">
        <v>150</v>
      </c>
      <c r="D25" s="40" t="s">
        <v>326</v>
      </c>
      <c r="E25" s="40" t="s">
        <v>296</v>
      </c>
      <c r="F25" s="40" t="s">
        <v>396</v>
      </c>
      <c r="G25" s="40" t="s">
        <v>327</v>
      </c>
      <c r="H25" s="40">
        <v>345</v>
      </c>
      <c r="I25" s="40" t="s">
        <v>318</v>
      </c>
      <c r="J25" s="40" t="s">
        <v>265</v>
      </c>
      <c r="K25" s="41">
        <v>46478</v>
      </c>
      <c r="L25" s="17" t="s">
        <v>431</v>
      </c>
      <c r="M25" s="40" t="s">
        <v>266</v>
      </c>
      <c r="N25" s="40" t="s">
        <v>328</v>
      </c>
      <c r="O25" s="17" t="s">
        <v>386</v>
      </c>
      <c r="P25" s="119">
        <v>-1.5398000000000001</v>
      </c>
    </row>
    <row r="26" spans="1:16" ht="17.25">
      <c r="A26" s="40" t="s">
        <v>40</v>
      </c>
      <c r="B26" s="40" t="s">
        <v>456</v>
      </c>
      <c r="C26" s="40">
        <v>200</v>
      </c>
      <c r="D26" s="40" t="s">
        <v>329</v>
      </c>
      <c r="E26" s="40" t="s">
        <v>256</v>
      </c>
      <c r="F26" s="40" t="s">
        <v>402</v>
      </c>
      <c r="G26" s="40" t="s">
        <v>330</v>
      </c>
      <c r="H26" s="40">
        <v>161</v>
      </c>
      <c r="I26" s="40" t="s">
        <v>282</v>
      </c>
      <c r="J26" s="40" t="s">
        <v>265</v>
      </c>
      <c r="K26" s="41">
        <v>47848</v>
      </c>
      <c r="L26" s="17" t="s">
        <v>432</v>
      </c>
      <c r="M26" s="40" t="s">
        <v>266</v>
      </c>
      <c r="N26" s="40" t="s">
        <v>331</v>
      </c>
      <c r="O26" s="17" t="s">
        <v>387</v>
      </c>
      <c r="P26" s="119">
        <v>-0.16</v>
      </c>
    </row>
    <row r="27" spans="1:16" ht="17.25">
      <c r="A27" s="40" t="s">
        <v>41</v>
      </c>
      <c r="B27" s="40" t="s">
        <v>456</v>
      </c>
      <c r="C27" s="40">
        <v>180</v>
      </c>
      <c r="D27" s="40" t="s">
        <v>323</v>
      </c>
      <c r="E27" s="40" t="s">
        <v>24</v>
      </c>
      <c r="F27" s="40" t="s">
        <v>406</v>
      </c>
      <c r="G27" s="40" t="s">
        <v>332</v>
      </c>
      <c r="H27" s="40">
        <v>138</v>
      </c>
      <c r="I27" s="40" t="s">
        <v>282</v>
      </c>
      <c r="J27" s="40" t="s">
        <v>277</v>
      </c>
      <c r="K27" s="41">
        <v>47848</v>
      </c>
      <c r="L27" s="17" t="s">
        <v>433</v>
      </c>
      <c r="M27" s="40" t="s">
        <v>266</v>
      </c>
      <c r="N27" s="40" t="s">
        <v>333</v>
      </c>
      <c r="O27" s="17" t="s">
        <v>388</v>
      </c>
      <c r="P27" s="119">
        <v>-0.3483</v>
      </c>
    </row>
    <row r="28" spans="1:16" ht="17.25">
      <c r="A28" s="40" t="s">
        <v>42</v>
      </c>
      <c r="B28" s="40" t="s">
        <v>456</v>
      </c>
      <c r="C28" s="40">
        <v>300</v>
      </c>
      <c r="D28" s="40" t="s">
        <v>295</v>
      </c>
      <c r="E28" s="40" t="s">
        <v>296</v>
      </c>
      <c r="F28" s="40" t="s">
        <v>396</v>
      </c>
      <c r="G28" s="40" t="s">
        <v>334</v>
      </c>
      <c r="H28" s="40">
        <v>345</v>
      </c>
      <c r="I28" s="40" t="s">
        <v>282</v>
      </c>
      <c r="J28" s="40" t="s">
        <v>277</v>
      </c>
      <c r="K28" s="41">
        <v>47848</v>
      </c>
      <c r="L28" s="17" t="s">
        <v>434</v>
      </c>
      <c r="M28" s="40" t="s">
        <v>286</v>
      </c>
      <c r="N28" s="40" t="s">
        <v>335</v>
      </c>
      <c r="O28" s="17" t="s">
        <v>389</v>
      </c>
      <c r="P28" s="119">
        <v>-1.1617</v>
      </c>
    </row>
    <row r="29" spans="1:16" ht="17.25">
      <c r="A29" s="40" t="s">
        <v>43</v>
      </c>
      <c r="B29" s="40" t="s">
        <v>456</v>
      </c>
      <c r="C29" s="40">
        <v>200</v>
      </c>
      <c r="D29" s="40" t="s">
        <v>320</v>
      </c>
      <c r="E29" s="40" t="s">
        <v>309</v>
      </c>
      <c r="F29" s="40" t="s">
        <v>400</v>
      </c>
      <c r="G29" s="40" t="s">
        <v>336</v>
      </c>
      <c r="H29" s="40">
        <v>161</v>
      </c>
      <c r="I29" s="40" t="s">
        <v>282</v>
      </c>
      <c r="J29" s="40" t="s">
        <v>277</v>
      </c>
      <c r="K29" s="41">
        <v>47848</v>
      </c>
      <c r="L29" s="17" t="s">
        <v>432</v>
      </c>
      <c r="M29" s="40" t="s">
        <v>266</v>
      </c>
      <c r="N29" s="40" t="s">
        <v>331</v>
      </c>
      <c r="O29" s="17" t="s">
        <v>390</v>
      </c>
      <c r="P29" s="119">
        <v>-0.11754569400000001</v>
      </c>
    </row>
    <row r="30" spans="1:16" ht="17.25">
      <c r="A30" s="40" t="s">
        <v>44</v>
      </c>
      <c r="B30" s="40" t="s">
        <v>456</v>
      </c>
      <c r="C30" s="40">
        <v>200</v>
      </c>
      <c r="D30" s="40" t="s">
        <v>337</v>
      </c>
      <c r="E30" s="40" t="s">
        <v>256</v>
      </c>
      <c r="F30" s="40" t="s">
        <v>402</v>
      </c>
      <c r="G30" s="40" t="s">
        <v>338</v>
      </c>
      <c r="H30" s="40">
        <v>138</v>
      </c>
      <c r="I30" s="40" t="s">
        <v>282</v>
      </c>
      <c r="J30" s="40" t="s">
        <v>277</v>
      </c>
      <c r="K30" s="41">
        <v>47848</v>
      </c>
      <c r="L30" s="17" t="s">
        <v>432</v>
      </c>
      <c r="M30" s="40" t="s">
        <v>266</v>
      </c>
      <c r="N30" s="40" t="s">
        <v>333</v>
      </c>
      <c r="O30" s="17" t="s">
        <v>391</v>
      </c>
      <c r="P30" s="119">
        <v>-0.2326</v>
      </c>
    </row>
    <row r="31" spans="1:16" ht="17.25">
      <c r="A31" s="40" t="s">
        <v>45</v>
      </c>
      <c r="B31" s="40" t="s">
        <v>456</v>
      </c>
      <c r="C31" s="40">
        <v>200</v>
      </c>
      <c r="D31" s="40" t="s">
        <v>339</v>
      </c>
      <c r="E31" s="40" t="s">
        <v>309</v>
      </c>
      <c r="F31" s="40" t="s">
        <v>400</v>
      </c>
      <c r="G31" s="40" t="s">
        <v>340</v>
      </c>
      <c r="H31" s="40">
        <v>161</v>
      </c>
      <c r="I31" s="40" t="s">
        <v>282</v>
      </c>
      <c r="J31" s="40" t="s">
        <v>277</v>
      </c>
      <c r="K31" s="41">
        <v>47848</v>
      </c>
      <c r="L31" s="17" t="s">
        <v>432</v>
      </c>
      <c r="M31" s="40" t="s">
        <v>266</v>
      </c>
      <c r="N31" s="40" t="s">
        <v>331</v>
      </c>
      <c r="O31" s="17" t="s">
        <v>392</v>
      </c>
      <c r="P31" s="119">
        <v>-0.11867469</v>
      </c>
    </row>
    <row r="32" spans="1:16" ht="17.25">
      <c r="A32" s="40" t="s">
        <v>46</v>
      </c>
      <c r="B32" s="40" t="s">
        <v>456</v>
      </c>
      <c r="C32" s="40">
        <v>180</v>
      </c>
      <c r="D32" s="40" t="s">
        <v>341</v>
      </c>
      <c r="E32" s="40" t="s">
        <v>296</v>
      </c>
      <c r="F32" s="40" t="s">
        <v>396</v>
      </c>
      <c r="G32" s="40" t="s">
        <v>342</v>
      </c>
      <c r="H32" s="40">
        <v>138</v>
      </c>
      <c r="I32" s="40" t="s">
        <v>282</v>
      </c>
      <c r="J32" s="40" t="s">
        <v>277</v>
      </c>
      <c r="K32" s="41">
        <v>47848</v>
      </c>
      <c r="L32" s="17" t="s">
        <v>433</v>
      </c>
      <c r="M32" s="40" t="s">
        <v>266</v>
      </c>
      <c r="N32" s="40" t="s">
        <v>333</v>
      </c>
      <c r="O32" s="17" t="s">
        <v>393</v>
      </c>
      <c r="P32" s="119">
        <v>-0.39479999999999998</v>
      </c>
    </row>
    <row r="33" spans="1:16" ht="17.25">
      <c r="A33" s="40" t="s">
        <v>47</v>
      </c>
      <c r="B33" s="40" t="s">
        <v>456</v>
      </c>
      <c r="C33" s="40">
        <v>203</v>
      </c>
      <c r="D33" s="40" t="s">
        <v>343</v>
      </c>
      <c r="E33" s="40" t="s">
        <v>32</v>
      </c>
      <c r="F33" s="40" t="s">
        <v>403</v>
      </c>
      <c r="G33" s="40" t="s">
        <v>344</v>
      </c>
      <c r="H33" s="40">
        <v>345</v>
      </c>
      <c r="I33" s="40" t="s">
        <v>276</v>
      </c>
      <c r="J33" s="40" t="s">
        <v>277</v>
      </c>
      <c r="K33" s="41">
        <v>45758</v>
      </c>
      <c r="L33" s="17" t="s">
        <v>488</v>
      </c>
      <c r="M33" s="40" t="s">
        <v>286</v>
      </c>
      <c r="N33" s="40" t="s">
        <v>345</v>
      </c>
      <c r="O33" s="17" t="s">
        <v>394</v>
      </c>
      <c r="P33" s="119">
        <v>0</v>
      </c>
    </row>
    <row r="34" spans="1:16" ht="17.25">
      <c r="A34" s="40" t="s">
        <v>48</v>
      </c>
      <c r="B34" s="40" t="s">
        <v>456</v>
      </c>
      <c r="C34" s="40">
        <v>100</v>
      </c>
      <c r="D34" s="40" t="s">
        <v>346</v>
      </c>
      <c r="E34" s="40" t="s">
        <v>24</v>
      </c>
      <c r="F34" s="40" t="s">
        <v>406</v>
      </c>
      <c r="G34" s="40" t="s">
        <v>347</v>
      </c>
      <c r="H34" s="40">
        <v>138</v>
      </c>
      <c r="I34" s="40" t="s">
        <v>282</v>
      </c>
      <c r="J34" s="40" t="s">
        <v>277</v>
      </c>
      <c r="K34" s="41">
        <v>46752</v>
      </c>
      <c r="L34" s="17" t="s">
        <v>435</v>
      </c>
      <c r="M34" s="40" t="s">
        <v>266</v>
      </c>
      <c r="N34" s="40" t="s">
        <v>348</v>
      </c>
      <c r="O34" s="17" t="s">
        <v>395</v>
      </c>
      <c r="P34" s="119">
        <v>-6.9400000000000003E-2</v>
      </c>
    </row>
    <row r="35" spans="1:16" ht="17.25">
      <c r="A35" s="40" t="s">
        <v>49</v>
      </c>
      <c r="B35" s="40" t="s">
        <v>456</v>
      </c>
      <c r="C35" s="40">
        <v>200</v>
      </c>
      <c r="D35" s="40" t="s">
        <v>349</v>
      </c>
      <c r="E35" s="40" t="s">
        <v>256</v>
      </c>
      <c r="F35" s="40" t="s">
        <v>402</v>
      </c>
      <c r="G35" s="40" t="s">
        <v>350</v>
      </c>
      <c r="H35" s="40">
        <v>138</v>
      </c>
      <c r="I35" s="40" t="s">
        <v>282</v>
      </c>
      <c r="J35" s="40" t="s">
        <v>277</v>
      </c>
      <c r="K35" s="41">
        <v>46752</v>
      </c>
      <c r="L35" s="17" t="s">
        <v>436</v>
      </c>
      <c r="M35" s="40" t="s">
        <v>266</v>
      </c>
      <c r="N35" s="40" t="s">
        <v>351</v>
      </c>
      <c r="O35" s="17" t="s">
        <v>395</v>
      </c>
      <c r="P35" s="119">
        <v>-8.9099999999999999E-2</v>
      </c>
    </row>
    <row r="36" spans="1:16" ht="17.25">
      <c r="A36" s="40" t="s">
        <v>50</v>
      </c>
      <c r="B36" s="40" t="s">
        <v>456</v>
      </c>
      <c r="C36" s="40">
        <v>100</v>
      </c>
      <c r="D36" s="40" t="s">
        <v>352</v>
      </c>
      <c r="E36" s="40" t="s">
        <v>29</v>
      </c>
      <c r="F36" s="40" t="s">
        <v>398</v>
      </c>
      <c r="G36" s="40" t="s">
        <v>353</v>
      </c>
      <c r="H36" s="40">
        <v>138</v>
      </c>
      <c r="I36" s="40" t="s">
        <v>282</v>
      </c>
      <c r="J36" s="40" t="s">
        <v>277</v>
      </c>
      <c r="K36" s="41">
        <v>46752</v>
      </c>
      <c r="L36" s="17" t="s">
        <v>435</v>
      </c>
      <c r="M36" s="40" t="s">
        <v>266</v>
      </c>
      <c r="N36" s="40" t="s">
        <v>348</v>
      </c>
      <c r="O36" s="17" t="s">
        <v>395</v>
      </c>
      <c r="P36" s="119">
        <v>-8.1500000000000003E-2</v>
      </c>
    </row>
    <row r="37" spans="1:16" ht="17.25">
      <c r="A37" s="40" t="s">
        <v>51</v>
      </c>
      <c r="B37" s="40" t="s">
        <v>456</v>
      </c>
      <c r="C37" s="40">
        <v>360</v>
      </c>
      <c r="D37" s="40" t="s">
        <v>354</v>
      </c>
      <c r="E37" s="40" t="s">
        <v>10</v>
      </c>
      <c r="F37" s="40" t="s">
        <v>405</v>
      </c>
      <c r="G37" s="40" t="s">
        <v>355</v>
      </c>
      <c r="H37" s="40">
        <v>345</v>
      </c>
      <c r="I37" s="40" t="s">
        <v>356</v>
      </c>
      <c r="J37" s="40" t="s">
        <v>277</v>
      </c>
      <c r="K37" s="41">
        <v>47149</v>
      </c>
      <c r="L37" s="17" t="s">
        <v>437</v>
      </c>
      <c r="M37" s="40" t="s">
        <v>286</v>
      </c>
      <c r="N37" s="40" t="s">
        <v>357</v>
      </c>
      <c r="O37" s="17" t="s">
        <v>490</v>
      </c>
      <c r="P37" s="119">
        <v>-12.5</v>
      </c>
    </row>
    <row r="38" spans="1:16" ht="17.25">
      <c r="A38" s="40" t="s">
        <v>52</v>
      </c>
      <c r="B38" s="40" t="s">
        <v>456</v>
      </c>
      <c r="C38" s="40">
        <v>215</v>
      </c>
      <c r="D38" s="40" t="s">
        <v>358</v>
      </c>
      <c r="E38" s="40" t="s">
        <v>296</v>
      </c>
      <c r="F38" s="40" t="s">
        <v>396</v>
      </c>
      <c r="G38" s="40" t="s">
        <v>359</v>
      </c>
      <c r="H38" s="40">
        <v>345</v>
      </c>
      <c r="I38" s="40" t="s">
        <v>356</v>
      </c>
      <c r="J38" s="40" t="s">
        <v>265</v>
      </c>
      <c r="K38" s="41">
        <v>47118</v>
      </c>
      <c r="L38" s="17" t="s">
        <v>440</v>
      </c>
      <c r="M38" s="40" t="s">
        <v>266</v>
      </c>
      <c r="N38" s="40" t="s">
        <v>360</v>
      </c>
      <c r="O38" s="17" t="s">
        <v>383</v>
      </c>
      <c r="P38" s="119">
        <v>-19.47</v>
      </c>
    </row>
    <row r="39" spans="1:16" ht="17.25">
      <c r="A39" s="40" t="s">
        <v>53</v>
      </c>
      <c r="B39" s="40" t="s">
        <v>456</v>
      </c>
      <c r="C39" s="40">
        <v>239</v>
      </c>
      <c r="D39" s="40" t="s">
        <v>515</v>
      </c>
      <c r="E39" s="40" t="s">
        <v>10</v>
      </c>
      <c r="F39" s="40" t="s">
        <v>405</v>
      </c>
      <c r="G39" s="40" t="s">
        <v>514</v>
      </c>
      <c r="H39" s="40">
        <v>138</v>
      </c>
      <c r="I39" s="40" t="s">
        <v>264</v>
      </c>
      <c r="J39" s="40" t="s">
        <v>277</v>
      </c>
      <c r="K39" s="41">
        <v>47102</v>
      </c>
      <c r="L39" s="17" t="s">
        <v>517</v>
      </c>
      <c r="M39" s="40" t="s">
        <v>286</v>
      </c>
      <c r="N39" s="40" t="s">
        <v>516</v>
      </c>
      <c r="O39" s="17" t="s">
        <v>383</v>
      </c>
      <c r="P39" s="119">
        <v>-2.1723866072716098</v>
      </c>
    </row>
    <row r="40" spans="1:16" ht="17.25">
      <c r="A40" s="40" t="s">
        <v>55</v>
      </c>
      <c r="B40" s="40" t="s">
        <v>456</v>
      </c>
      <c r="C40" s="40">
        <v>150</v>
      </c>
      <c r="D40" s="40" t="s">
        <v>361</v>
      </c>
      <c r="E40" s="40" t="s">
        <v>24</v>
      </c>
      <c r="F40" s="40" t="s">
        <v>406</v>
      </c>
      <c r="G40" s="40" t="s">
        <v>362</v>
      </c>
      <c r="H40" s="40">
        <v>138</v>
      </c>
      <c r="I40" s="40" t="s">
        <v>282</v>
      </c>
      <c r="J40" s="40" t="s">
        <v>265</v>
      </c>
      <c r="K40" s="41">
        <v>47011</v>
      </c>
      <c r="L40" s="17" t="s">
        <v>438</v>
      </c>
      <c r="M40" s="40" t="s">
        <v>266</v>
      </c>
      <c r="N40" s="40" t="s">
        <v>363</v>
      </c>
      <c r="O40" s="17" t="s">
        <v>383</v>
      </c>
      <c r="P40" s="119">
        <v>-0.23699999999999999</v>
      </c>
    </row>
    <row r="41" spans="1:16" ht="17.25">
      <c r="A41" s="40" t="s">
        <v>56</v>
      </c>
      <c r="B41" s="40" t="s">
        <v>456</v>
      </c>
      <c r="C41" s="40">
        <v>150</v>
      </c>
      <c r="D41" s="40" t="s">
        <v>364</v>
      </c>
      <c r="E41" s="40" t="s">
        <v>256</v>
      </c>
      <c r="F41" s="40" t="s">
        <v>402</v>
      </c>
      <c r="G41" s="40" t="s">
        <v>365</v>
      </c>
      <c r="H41" s="40">
        <v>138</v>
      </c>
      <c r="I41" s="40" t="s">
        <v>282</v>
      </c>
      <c r="J41" s="40" t="s">
        <v>265</v>
      </c>
      <c r="K41" s="41">
        <v>47011</v>
      </c>
      <c r="L41" s="17" t="s">
        <v>439</v>
      </c>
      <c r="M41" s="40" t="s">
        <v>266</v>
      </c>
      <c r="N41" s="40" t="s">
        <v>366</v>
      </c>
      <c r="O41" s="17" t="s">
        <v>383</v>
      </c>
      <c r="P41" s="119">
        <v>-0.41899999999999998</v>
      </c>
    </row>
  </sheetData>
  <phoneticPr fontId="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81"/>
  <sheetViews>
    <sheetView tabSelected="1" zoomScale="70" zoomScaleNormal="70" workbookViewId="0"/>
  </sheetViews>
  <sheetFormatPr defaultColWidth="8.5703125" defaultRowHeight="17.25"/>
  <cols>
    <col min="1" max="1" width="18.28515625" style="7" bestFit="1" customWidth="1"/>
    <col min="2" max="2" width="22.85546875" style="7" customWidth="1"/>
    <col min="3" max="3" width="18.28515625" style="7" customWidth="1"/>
    <col min="4" max="4" width="56" style="7" bestFit="1" customWidth="1"/>
    <col min="5" max="5" width="22.42578125" style="3" customWidth="1"/>
    <col min="6" max="6" width="77.7109375" style="3" customWidth="1"/>
    <col min="7" max="7" width="27.85546875" style="3" customWidth="1"/>
    <col min="8" max="8" width="20.7109375" style="3" bestFit="1" customWidth="1"/>
    <col min="9" max="9" width="23.28515625" style="8" bestFit="1" customWidth="1"/>
    <col min="10" max="10" width="20.42578125" bestFit="1" customWidth="1"/>
    <col min="11" max="11" width="25.85546875" style="83" customWidth="1"/>
    <col min="12" max="12" width="14.42578125" style="13" customWidth="1"/>
    <col min="13" max="13" width="15" style="7" bestFit="1" customWidth="1"/>
    <col min="14" max="16384" width="8.5703125" style="7"/>
  </cols>
  <sheetData>
    <row r="1" spans="1:13" ht="34.5">
      <c r="A1" s="1" t="s">
        <v>0</v>
      </c>
      <c r="B1" s="1" t="s">
        <v>3</v>
      </c>
      <c r="C1" s="1" t="s">
        <v>1</v>
      </c>
      <c r="D1" s="1" t="s">
        <v>2</v>
      </c>
      <c r="E1" s="1" t="s">
        <v>4</v>
      </c>
      <c r="F1" s="1" t="s">
        <v>5</v>
      </c>
      <c r="G1" s="1" t="s">
        <v>493</v>
      </c>
      <c r="H1" s="5" t="s">
        <v>6</v>
      </c>
      <c r="I1" s="9" t="s">
        <v>7</v>
      </c>
      <c r="J1" s="6" t="s">
        <v>8</v>
      </c>
      <c r="K1" s="4" t="s">
        <v>458</v>
      </c>
      <c r="L1" s="1" t="s">
        <v>252</v>
      </c>
      <c r="M1" s="1" t="s">
        <v>461</v>
      </c>
    </row>
    <row r="2" spans="1:13" ht="34.5">
      <c r="A2" s="101" t="s">
        <v>9</v>
      </c>
      <c r="B2" s="30">
        <v>170692</v>
      </c>
      <c r="C2" s="30" t="s">
        <v>60</v>
      </c>
      <c r="D2" s="30" t="s">
        <v>61</v>
      </c>
      <c r="E2" s="30" t="s">
        <v>62</v>
      </c>
      <c r="F2" s="30" t="s">
        <v>63</v>
      </c>
      <c r="G2" s="30" t="s">
        <v>492</v>
      </c>
      <c r="H2" s="24">
        <v>1215237.9056254313</v>
      </c>
      <c r="I2" s="25">
        <v>1.24330747411399E-2</v>
      </c>
      <c r="J2" s="26">
        <v>97742347</v>
      </c>
      <c r="K2" s="82" t="s">
        <v>460</v>
      </c>
      <c r="L2" s="27" t="s">
        <v>64</v>
      </c>
      <c r="M2" s="28">
        <v>56</v>
      </c>
    </row>
    <row r="3" spans="1:13" ht="34.5">
      <c r="A3" s="105" t="s">
        <v>9</v>
      </c>
      <c r="B3" s="106">
        <v>158238</v>
      </c>
      <c r="C3" s="106" t="s">
        <v>60</v>
      </c>
      <c r="D3" s="106" t="s">
        <v>123</v>
      </c>
      <c r="E3" s="106" t="s">
        <v>122</v>
      </c>
      <c r="F3" s="106" t="s">
        <v>143</v>
      </c>
      <c r="G3" s="18" t="s">
        <v>491</v>
      </c>
      <c r="H3" s="19">
        <f>Table3[[#This Row],[% Allocated]]*Table3[[#This Row],[Total Upgrade Cost]]</f>
        <v>952147</v>
      </c>
      <c r="I3" s="20">
        <v>1</v>
      </c>
      <c r="J3" s="21">
        <v>952147</v>
      </c>
      <c r="K3" s="79" t="s">
        <v>459</v>
      </c>
      <c r="L3" s="22" t="s">
        <v>64</v>
      </c>
      <c r="M3" s="22">
        <v>48</v>
      </c>
    </row>
    <row r="4" spans="1:13" ht="34.5">
      <c r="A4" s="74" t="s">
        <v>9</v>
      </c>
      <c r="B4" s="23">
        <v>158239</v>
      </c>
      <c r="C4" s="23" t="s">
        <v>60</v>
      </c>
      <c r="D4" s="23" t="s">
        <v>121</v>
      </c>
      <c r="E4" s="23" t="s">
        <v>122</v>
      </c>
      <c r="F4" s="23" t="s">
        <v>143</v>
      </c>
      <c r="G4" s="106" t="s">
        <v>491</v>
      </c>
      <c r="H4" s="24">
        <f>Table3[[#This Row],[% Allocated]]*Table3[[#This Row],[Total Upgrade Cost]]</f>
        <v>946467</v>
      </c>
      <c r="I4" s="25">
        <v>1</v>
      </c>
      <c r="J4" s="26">
        <v>946467</v>
      </c>
      <c r="K4" s="79" t="s">
        <v>459</v>
      </c>
      <c r="L4" s="27" t="s">
        <v>64</v>
      </c>
      <c r="M4" s="28">
        <v>48</v>
      </c>
    </row>
    <row r="5" spans="1:13">
      <c r="A5" s="74" t="s">
        <v>11</v>
      </c>
      <c r="B5" s="23">
        <v>170133</v>
      </c>
      <c r="C5" s="23" t="s">
        <v>76</v>
      </c>
      <c r="D5" s="23" t="s">
        <v>77</v>
      </c>
      <c r="E5" s="23" t="s">
        <v>68</v>
      </c>
      <c r="F5" s="23" t="s">
        <v>78</v>
      </c>
      <c r="G5" s="23" t="s">
        <v>68</v>
      </c>
      <c r="H5" s="24">
        <f>Table3[[#This Row],[% Allocated]]*Table3[[#This Row],[Total Upgrade Cost]]</f>
        <v>0</v>
      </c>
      <c r="I5" s="25">
        <v>0</v>
      </c>
      <c r="J5" s="31">
        <v>21553353</v>
      </c>
      <c r="K5" s="79" t="s">
        <v>459</v>
      </c>
      <c r="L5" s="27" t="s">
        <v>59</v>
      </c>
      <c r="M5" s="28">
        <v>0</v>
      </c>
    </row>
    <row r="6" spans="1:13" ht="34.5">
      <c r="A6" s="74" t="s">
        <v>11</v>
      </c>
      <c r="B6" s="23">
        <v>170693</v>
      </c>
      <c r="C6" s="23" t="s">
        <v>76</v>
      </c>
      <c r="D6" s="23" t="s">
        <v>86</v>
      </c>
      <c r="E6" s="23" t="s">
        <v>62</v>
      </c>
      <c r="F6" s="30" t="s">
        <v>92</v>
      </c>
      <c r="G6" s="30" t="s">
        <v>492</v>
      </c>
      <c r="H6" s="24">
        <v>5585188.1259752847</v>
      </c>
      <c r="I6" s="29">
        <v>0.57166505077108054</v>
      </c>
      <c r="J6" s="26">
        <v>9770036</v>
      </c>
      <c r="K6" s="82" t="s">
        <v>460</v>
      </c>
      <c r="L6" s="27" t="s">
        <v>59</v>
      </c>
      <c r="M6" s="28">
        <v>36</v>
      </c>
    </row>
    <row r="7" spans="1:13" ht="34.5">
      <c r="A7" s="74" t="s">
        <v>11</v>
      </c>
      <c r="B7" s="23">
        <v>170692</v>
      </c>
      <c r="C7" s="23" t="s">
        <v>60</v>
      </c>
      <c r="D7" s="23" t="s">
        <v>61</v>
      </c>
      <c r="E7" s="23" t="s">
        <v>62</v>
      </c>
      <c r="F7" s="30" t="s">
        <v>63</v>
      </c>
      <c r="G7" s="30" t="s">
        <v>492</v>
      </c>
      <c r="H7" s="24">
        <v>13441811.604425659</v>
      </c>
      <c r="I7" s="25">
        <v>0.1375229060585752</v>
      </c>
      <c r="J7" s="26">
        <v>97742347</v>
      </c>
      <c r="K7" s="82" t="s">
        <v>460</v>
      </c>
      <c r="L7" s="27" t="s">
        <v>64</v>
      </c>
      <c r="M7" s="28">
        <v>56</v>
      </c>
    </row>
    <row r="8" spans="1:13" ht="34.5">
      <c r="A8" s="74" t="s">
        <v>11</v>
      </c>
      <c r="B8" s="23">
        <v>158242</v>
      </c>
      <c r="C8" s="23" t="s">
        <v>60</v>
      </c>
      <c r="D8" s="23" t="s">
        <v>125</v>
      </c>
      <c r="E8" s="23" t="s">
        <v>122</v>
      </c>
      <c r="F8" s="30" t="s">
        <v>144</v>
      </c>
      <c r="G8" s="18" t="s">
        <v>491</v>
      </c>
      <c r="H8" s="24">
        <f>Table3[[#This Row],[% Allocated]]*Table3[[#This Row],[Total Upgrade Cost]]</f>
        <v>1039943</v>
      </c>
      <c r="I8" s="25">
        <v>1</v>
      </c>
      <c r="J8" s="26">
        <v>1039943</v>
      </c>
      <c r="K8" s="79" t="s">
        <v>459</v>
      </c>
      <c r="L8" s="27" t="s">
        <v>64</v>
      </c>
      <c r="M8" s="28">
        <v>48</v>
      </c>
    </row>
    <row r="9" spans="1:13" ht="34.5">
      <c r="A9" s="74" t="s">
        <v>11</v>
      </c>
      <c r="B9" s="30">
        <v>158243</v>
      </c>
      <c r="C9" s="30" t="s">
        <v>60</v>
      </c>
      <c r="D9" s="30" t="s">
        <v>124</v>
      </c>
      <c r="E9" s="30" t="s">
        <v>122</v>
      </c>
      <c r="F9" s="30" t="s">
        <v>144</v>
      </c>
      <c r="G9" s="18" t="s">
        <v>491</v>
      </c>
      <c r="H9" s="24">
        <f>Table3[[#This Row],[% Allocated]]*Table3[[#This Row],[Total Upgrade Cost]]</f>
        <v>18488191</v>
      </c>
      <c r="I9" s="25">
        <v>1</v>
      </c>
      <c r="J9" s="26">
        <v>18488191</v>
      </c>
      <c r="K9" s="79" t="s">
        <v>459</v>
      </c>
      <c r="L9" s="27" t="s">
        <v>64</v>
      </c>
      <c r="M9" s="28">
        <v>48</v>
      </c>
    </row>
    <row r="10" spans="1:13" ht="34.5">
      <c r="A10" s="74" t="s">
        <v>12</v>
      </c>
      <c r="B10" s="23">
        <v>158193</v>
      </c>
      <c r="C10" s="30" t="s">
        <v>60</v>
      </c>
      <c r="D10" s="30" t="s">
        <v>127</v>
      </c>
      <c r="E10" s="30" t="s">
        <v>122</v>
      </c>
      <c r="F10" s="30" t="s">
        <v>145</v>
      </c>
      <c r="G10" s="18" t="s">
        <v>491</v>
      </c>
      <c r="H10" s="24">
        <f>Table3[[#This Row],[% Allocated]]*Table3[[#This Row],[Total Upgrade Cost]]</f>
        <v>1160062</v>
      </c>
      <c r="I10" s="25">
        <v>1</v>
      </c>
      <c r="J10" s="26">
        <v>1160062</v>
      </c>
      <c r="K10" s="79" t="s">
        <v>459</v>
      </c>
      <c r="L10" s="27" t="s">
        <v>64</v>
      </c>
      <c r="M10" s="28">
        <v>48</v>
      </c>
    </row>
    <row r="11" spans="1:13" ht="34.5">
      <c r="A11" s="74" t="s">
        <v>12</v>
      </c>
      <c r="B11" s="30">
        <v>158194</v>
      </c>
      <c r="C11" s="30" t="s">
        <v>60</v>
      </c>
      <c r="D11" s="30" t="s">
        <v>126</v>
      </c>
      <c r="E11" s="30" t="s">
        <v>122</v>
      </c>
      <c r="F11" s="30" t="s">
        <v>145</v>
      </c>
      <c r="G11" s="18" t="s">
        <v>491</v>
      </c>
      <c r="H11" s="24">
        <f>Table3[[#This Row],[% Allocated]]*Table3[[#This Row],[Total Upgrade Cost]]</f>
        <v>17017590</v>
      </c>
      <c r="I11" s="25">
        <v>1</v>
      </c>
      <c r="J11" s="26">
        <v>17017590</v>
      </c>
      <c r="K11" s="79" t="s">
        <v>459</v>
      </c>
      <c r="L11" s="27" t="s">
        <v>64</v>
      </c>
      <c r="M11" s="28">
        <v>48</v>
      </c>
    </row>
    <row r="12" spans="1:13" ht="120.75">
      <c r="A12" s="74" t="s">
        <v>13</v>
      </c>
      <c r="B12" s="30" t="s">
        <v>119</v>
      </c>
      <c r="C12" s="30" t="s">
        <v>60</v>
      </c>
      <c r="D12" s="30" t="s">
        <v>104</v>
      </c>
      <c r="E12" s="30" t="s">
        <v>68</v>
      </c>
      <c r="F12" s="30" t="s">
        <v>114</v>
      </c>
      <c r="G12" s="30" t="s">
        <v>68</v>
      </c>
      <c r="H12" s="24">
        <f>Table3[[#This Row],[% Allocated]]*Table3[[#This Row],[Total Upgrade Cost]]</f>
        <v>0</v>
      </c>
      <c r="I12" s="25">
        <v>0</v>
      </c>
      <c r="J12" s="26">
        <v>28168806</v>
      </c>
      <c r="K12" s="79" t="s">
        <v>459</v>
      </c>
      <c r="L12" s="27" t="s">
        <v>115</v>
      </c>
      <c r="M12" s="28">
        <v>36</v>
      </c>
    </row>
    <row r="13" spans="1:13" ht="34.5">
      <c r="A13" s="74" t="s">
        <v>13</v>
      </c>
      <c r="B13" s="30">
        <v>158183</v>
      </c>
      <c r="C13" s="30" t="s">
        <v>60</v>
      </c>
      <c r="D13" s="30" t="s">
        <v>191</v>
      </c>
      <c r="E13" s="30" t="s">
        <v>122</v>
      </c>
      <c r="F13" s="30" t="s">
        <v>192</v>
      </c>
      <c r="G13" s="18" t="s">
        <v>491</v>
      </c>
      <c r="H13" s="24">
        <f>Table3[[#This Row],[% Allocated]]*Table3[[#This Row],[Total Upgrade Cost]]</f>
        <v>55291</v>
      </c>
      <c r="I13" s="25">
        <v>1</v>
      </c>
      <c r="J13" s="26">
        <v>55291</v>
      </c>
      <c r="K13" s="79" t="s">
        <v>459</v>
      </c>
      <c r="L13" s="27" t="s">
        <v>14</v>
      </c>
      <c r="M13" s="28">
        <v>6</v>
      </c>
    </row>
    <row r="14" spans="1:13" ht="51.75">
      <c r="A14" s="74" t="s">
        <v>13</v>
      </c>
      <c r="B14" s="30">
        <v>158186</v>
      </c>
      <c r="C14" s="30" t="s">
        <v>60</v>
      </c>
      <c r="D14" s="30" t="s">
        <v>193</v>
      </c>
      <c r="E14" s="30" t="s">
        <v>122</v>
      </c>
      <c r="F14" s="30" t="s">
        <v>194</v>
      </c>
      <c r="G14" s="30" t="s">
        <v>492</v>
      </c>
      <c r="H14" s="24">
        <f>Table3[[#This Row],[% Allocated]]*Table3[[#This Row],[Total Upgrade Cost]]</f>
        <v>0</v>
      </c>
      <c r="I14" s="25">
        <v>0.2</v>
      </c>
      <c r="J14" s="26">
        <v>0</v>
      </c>
      <c r="K14" s="79" t="s">
        <v>459</v>
      </c>
      <c r="L14" s="27" t="s">
        <v>14</v>
      </c>
      <c r="M14" s="28">
        <v>0</v>
      </c>
    </row>
    <row r="15" spans="1:13" ht="120.75">
      <c r="A15" s="74" t="s">
        <v>15</v>
      </c>
      <c r="B15" s="30" t="s">
        <v>119</v>
      </c>
      <c r="C15" s="30" t="s">
        <v>60</v>
      </c>
      <c r="D15" s="30" t="s">
        <v>104</v>
      </c>
      <c r="E15" s="30" t="s">
        <v>68</v>
      </c>
      <c r="F15" s="30" t="s">
        <v>114</v>
      </c>
      <c r="G15" s="30" t="s">
        <v>68</v>
      </c>
      <c r="H15" s="24">
        <f>Table3[[#This Row],[% Allocated]]*Table3[[#This Row],[Total Upgrade Cost]]</f>
        <v>0</v>
      </c>
      <c r="I15" s="25">
        <v>0</v>
      </c>
      <c r="J15" s="26">
        <v>28168806</v>
      </c>
      <c r="K15" s="79" t="s">
        <v>459</v>
      </c>
      <c r="L15" s="27" t="s">
        <v>115</v>
      </c>
      <c r="M15" s="28">
        <v>36</v>
      </c>
    </row>
    <row r="16" spans="1:13" ht="34.5">
      <c r="A16" s="74" t="s">
        <v>15</v>
      </c>
      <c r="B16" s="30">
        <v>158184</v>
      </c>
      <c r="C16" s="30" t="s">
        <v>60</v>
      </c>
      <c r="D16" s="30" t="s">
        <v>195</v>
      </c>
      <c r="E16" s="30" t="s">
        <v>122</v>
      </c>
      <c r="F16" s="30" t="s">
        <v>196</v>
      </c>
      <c r="G16" s="18" t="s">
        <v>491</v>
      </c>
      <c r="H16" s="24">
        <f>Table3[[#This Row],[% Allocated]]*Table3[[#This Row],[Total Upgrade Cost]]</f>
        <v>55291</v>
      </c>
      <c r="I16" s="25">
        <v>1</v>
      </c>
      <c r="J16" s="26">
        <v>55291</v>
      </c>
      <c r="K16" s="79" t="s">
        <v>459</v>
      </c>
      <c r="L16" s="27" t="s">
        <v>14</v>
      </c>
      <c r="M16" s="28">
        <v>6</v>
      </c>
    </row>
    <row r="17" spans="1:13" ht="51.75">
      <c r="A17" s="74" t="s">
        <v>15</v>
      </c>
      <c r="B17" s="30">
        <v>158186</v>
      </c>
      <c r="C17" s="30" t="s">
        <v>60</v>
      </c>
      <c r="D17" s="30" t="s">
        <v>193</v>
      </c>
      <c r="E17" s="30" t="s">
        <v>122</v>
      </c>
      <c r="F17" s="30" t="s">
        <v>194</v>
      </c>
      <c r="G17" s="30" t="s">
        <v>492</v>
      </c>
      <c r="H17" s="24">
        <f>Table3[[#This Row],[% Allocated]]*Table3[[#This Row],[Total Upgrade Cost]]</f>
        <v>0</v>
      </c>
      <c r="I17" s="25">
        <v>0.4</v>
      </c>
      <c r="J17" s="26">
        <v>0</v>
      </c>
      <c r="K17" s="79" t="s">
        <v>459</v>
      </c>
      <c r="L17" s="27" t="s">
        <v>14</v>
      </c>
      <c r="M17" s="28">
        <v>0</v>
      </c>
    </row>
    <row r="18" spans="1:13" ht="103.5">
      <c r="A18" s="74" t="s">
        <v>16</v>
      </c>
      <c r="B18" s="30">
        <v>143182</v>
      </c>
      <c r="C18" s="30" t="s">
        <v>60</v>
      </c>
      <c r="D18" s="30" t="s">
        <v>71</v>
      </c>
      <c r="E18" s="30" t="s">
        <v>68</v>
      </c>
      <c r="F18" s="30" t="s">
        <v>72</v>
      </c>
      <c r="G18" s="30" t="s">
        <v>68</v>
      </c>
      <c r="H18" s="24">
        <f>Table3[[#This Row],[% Allocated]]*Table3[[#This Row],[Total Upgrade Cost]]</f>
        <v>0</v>
      </c>
      <c r="I18" s="25">
        <v>0</v>
      </c>
      <c r="J18" s="26">
        <v>12238460</v>
      </c>
      <c r="K18" s="79" t="s">
        <v>459</v>
      </c>
      <c r="L18" s="27" t="s">
        <v>117</v>
      </c>
      <c r="M18" s="28">
        <v>36</v>
      </c>
    </row>
    <row r="19" spans="1:13" ht="34.5">
      <c r="A19" s="74" t="s">
        <v>16</v>
      </c>
      <c r="B19" s="30" t="s">
        <v>188</v>
      </c>
      <c r="C19" s="30" t="s">
        <v>60</v>
      </c>
      <c r="D19" s="30" t="s">
        <v>187</v>
      </c>
      <c r="E19" s="30" t="s">
        <v>68</v>
      </c>
      <c r="F19" s="30" t="s">
        <v>189</v>
      </c>
      <c r="G19" s="30" t="s">
        <v>68</v>
      </c>
      <c r="H19" s="24">
        <f>Table3[[#This Row],[% Allocated]]*Table3[[#This Row],[Total Upgrade Cost]]</f>
        <v>0</v>
      </c>
      <c r="I19" s="25">
        <v>0</v>
      </c>
      <c r="J19" s="26">
        <v>428620878</v>
      </c>
      <c r="K19" s="79" t="s">
        <v>459</v>
      </c>
      <c r="L19" s="27" t="s">
        <v>32</v>
      </c>
      <c r="M19" s="28">
        <v>36</v>
      </c>
    </row>
    <row r="20" spans="1:13" ht="34.5">
      <c r="A20" s="74" t="s">
        <v>16</v>
      </c>
      <c r="B20" s="30">
        <v>170698</v>
      </c>
      <c r="C20" s="30" t="s">
        <v>76</v>
      </c>
      <c r="D20" s="30" t="s">
        <v>85</v>
      </c>
      <c r="E20" s="30" t="s">
        <v>62</v>
      </c>
      <c r="F20" s="30" t="s">
        <v>91</v>
      </c>
      <c r="G20" s="30" t="s">
        <v>492</v>
      </c>
      <c r="H20" s="24">
        <f>Table3[[#This Row],[% Allocated]]*Table3[[#This Row],[Total Upgrade Cost]]</f>
        <v>1787191.6056804922</v>
      </c>
      <c r="I20" s="29">
        <v>9.8712599043385377E-2</v>
      </c>
      <c r="J20" s="26">
        <v>18105000</v>
      </c>
      <c r="K20" s="82" t="s">
        <v>460</v>
      </c>
      <c r="L20" s="27" t="s">
        <v>57</v>
      </c>
      <c r="M20" s="28">
        <v>36</v>
      </c>
    </row>
    <row r="21" spans="1:13" ht="34.5">
      <c r="A21" s="74" t="s">
        <v>16</v>
      </c>
      <c r="B21" s="30">
        <v>158441</v>
      </c>
      <c r="C21" s="30" t="s">
        <v>60</v>
      </c>
      <c r="D21" s="30" t="s">
        <v>226</v>
      </c>
      <c r="E21" s="30" t="s">
        <v>122</v>
      </c>
      <c r="F21" s="30" t="s">
        <v>242</v>
      </c>
      <c r="G21" s="18" t="s">
        <v>491</v>
      </c>
      <c r="H21" s="24">
        <f>Table3[[#This Row],[% Allocated]]*Table3[[#This Row],[Total Upgrade Cost]]</f>
        <v>636662</v>
      </c>
      <c r="I21" s="25">
        <v>1</v>
      </c>
      <c r="J21" s="32">
        <v>636662</v>
      </c>
      <c r="K21" s="79" t="s">
        <v>459</v>
      </c>
      <c r="L21" s="27" t="s">
        <v>57</v>
      </c>
      <c r="M21" s="28">
        <v>36</v>
      </c>
    </row>
    <row r="22" spans="1:13" ht="69">
      <c r="A22" s="74" t="s">
        <v>16</v>
      </c>
      <c r="B22" s="30">
        <v>158444</v>
      </c>
      <c r="C22" s="30" t="s">
        <v>60</v>
      </c>
      <c r="D22" s="30" t="s">
        <v>227</v>
      </c>
      <c r="E22" s="30" t="s">
        <v>122</v>
      </c>
      <c r="F22" s="30" t="s">
        <v>243</v>
      </c>
      <c r="G22" s="30" t="s">
        <v>492</v>
      </c>
      <c r="H22" s="24">
        <f>Table3[[#This Row],[% Allocated]]*Table3[[#This Row],[Total Upgrade Cost]]</f>
        <v>399285.50185873604</v>
      </c>
      <c r="I22" s="25">
        <v>0.18587360594795538</v>
      </c>
      <c r="J22" s="26">
        <v>2148156</v>
      </c>
      <c r="K22" s="79" t="s">
        <v>459</v>
      </c>
      <c r="L22" s="27" t="s">
        <v>57</v>
      </c>
      <c r="M22" s="28">
        <v>36</v>
      </c>
    </row>
    <row r="23" spans="1:13" ht="34.5">
      <c r="A23" s="74" t="s">
        <v>17</v>
      </c>
      <c r="B23" s="30">
        <v>170693</v>
      </c>
      <c r="C23" s="30" t="s">
        <v>76</v>
      </c>
      <c r="D23" s="30" t="s">
        <v>86</v>
      </c>
      <c r="E23" s="30" t="s">
        <v>62</v>
      </c>
      <c r="F23" s="30" t="s">
        <v>92</v>
      </c>
      <c r="G23" s="30" t="s">
        <v>492</v>
      </c>
      <c r="H23" s="24">
        <v>1815721.4136265488</v>
      </c>
      <c r="I23" s="29">
        <v>0.18584592867687988</v>
      </c>
      <c r="J23" s="26">
        <v>9770036</v>
      </c>
      <c r="K23" s="82" t="s">
        <v>460</v>
      </c>
      <c r="L23" s="27" t="s">
        <v>59</v>
      </c>
      <c r="M23" s="28">
        <v>36</v>
      </c>
    </row>
    <row r="24" spans="1:13" ht="34.5">
      <c r="A24" s="74" t="s">
        <v>17</v>
      </c>
      <c r="B24" s="30">
        <v>170692</v>
      </c>
      <c r="C24" s="30" t="s">
        <v>60</v>
      </c>
      <c r="D24" s="30" t="s">
        <v>61</v>
      </c>
      <c r="E24" s="30" t="s">
        <v>62</v>
      </c>
      <c r="F24" s="30" t="s">
        <v>63</v>
      </c>
      <c r="G24" s="30" t="s">
        <v>492</v>
      </c>
      <c r="H24" s="24">
        <v>23027048.777119413</v>
      </c>
      <c r="I24" s="25">
        <v>0.23558927613145419</v>
      </c>
      <c r="J24" s="26">
        <v>97742347</v>
      </c>
      <c r="K24" s="82" t="s">
        <v>460</v>
      </c>
      <c r="L24" s="27" t="s">
        <v>64</v>
      </c>
      <c r="M24" s="28">
        <v>56</v>
      </c>
    </row>
    <row r="25" spans="1:13" ht="34.5">
      <c r="A25" s="74" t="s">
        <v>17</v>
      </c>
      <c r="B25" s="30">
        <v>158376</v>
      </c>
      <c r="C25" s="30" t="s">
        <v>60</v>
      </c>
      <c r="D25" s="30" t="s">
        <v>128</v>
      </c>
      <c r="E25" s="30" t="s">
        <v>122</v>
      </c>
      <c r="F25" s="30" t="s">
        <v>146</v>
      </c>
      <c r="G25" s="18" t="s">
        <v>491</v>
      </c>
      <c r="H25" s="24">
        <f>Table3[[#This Row],[% Allocated]]*Table3[[#This Row],[Total Upgrade Cost]]</f>
        <v>1898669</v>
      </c>
      <c r="I25" s="25">
        <v>1</v>
      </c>
      <c r="J25" s="26">
        <v>1898669</v>
      </c>
      <c r="K25" s="79" t="s">
        <v>459</v>
      </c>
      <c r="L25" s="27" t="s">
        <v>64</v>
      </c>
      <c r="M25" s="28">
        <v>56</v>
      </c>
    </row>
    <row r="26" spans="1:13" ht="51.75">
      <c r="A26" s="74" t="s">
        <v>17</v>
      </c>
      <c r="B26" s="30">
        <v>158378</v>
      </c>
      <c r="C26" s="30" t="s">
        <v>60</v>
      </c>
      <c r="D26" s="30" t="s">
        <v>129</v>
      </c>
      <c r="E26" s="30" t="s">
        <v>122</v>
      </c>
      <c r="F26" s="30" t="s">
        <v>147</v>
      </c>
      <c r="G26" s="30" t="s">
        <v>492</v>
      </c>
      <c r="H26" s="24">
        <f>Table3[[#This Row],[% Allocated]]*Table3[[#This Row],[Total Upgrade Cost]]</f>
        <v>18895977.599999998</v>
      </c>
      <c r="I26" s="25">
        <v>0.6</v>
      </c>
      <c r="J26" s="26">
        <v>31493296</v>
      </c>
      <c r="K26" s="79" t="s">
        <v>459</v>
      </c>
      <c r="L26" s="27" t="s">
        <v>64</v>
      </c>
      <c r="M26" s="28">
        <v>56</v>
      </c>
    </row>
    <row r="27" spans="1:13" ht="34.5">
      <c r="A27" s="74" t="s">
        <v>18</v>
      </c>
      <c r="B27" s="23">
        <v>158372</v>
      </c>
      <c r="C27" s="30" t="s">
        <v>60</v>
      </c>
      <c r="D27" s="30" t="s">
        <v>164</v>
      </c>
      <c r="E27" s="30" t="s">
        <v>122</v>
      </c>
      <c r="F27" s="23" t="s">
        <v>165</v>
      </c>
      <c r="G27" s="18" t="s">
        <v>491</v>
      </c>
      <c r="H27" s="24">
        <f>Table3[[#This Row],[% Allocated]]*Table3[[#This Row],[Total Upgrade Cost]]</f>
        <v>5238900</v>
      </c>
      <c r="I27" s="25">
        <v>1</v>
      </c>
      <c r="J27" s="26">
        <v>5238900</v>
      </c>
      <c r="K27" s="79" t="s">
        <v>459</v>
      </c>
      <c r="L27" s="27" t="s">
        <v>19</v>
      </c>
      <c r="M27" s="28">
        <v>60</v>
      </c>
    </row>
    <row r="28" spans="1:13" ht="34.5">
      <c r="A28" s="74" t="s">
        <v>18</v>
      </c>
      <c r="B28" s="23">
        <v>158375</v>
      </c>
      <c r="C28" s="23" t="s">
        <v>60</v>
      </c>
      <c r="D28" s="23" t="s">
        <v>166</v>
      </c>
      <c r="E28" s="23" t="s">
        <v>122</v>
      </c>
      <c r="F28" s="30" t="s">
        <v>167</v>
      </c>
      <c r="G28" s="18" t="s">
        <v>491</v>
      </c>
      <c r="H28" s="24">
        <f>Table3[[#This Row],[% Allocated]]*Table3[[#This Row],[Total Upgrade Cost]]</f>
        <v>41340382</v>
      </c>
      <c r="I28" s="25">
        <v>1</v>
      </c>
      <c r="J28" s="26">
        <v>41340382</v>
      </c>
      <c r="K28" s="79" t="s">
        <v>459</v>
      </c>
      <c r="L28" s="27" t="s">
        <v>19</v>
      </c>
      <c r="M28" s="28">
        <v>60</v>
      </c>
    </row>
    <row r="29" spans="1:13" ht="103.5">
      <c r="A29" s="74" t="s">
        <v>20</v>
      </c>
      <c r="B29" s="23">
        <v>143182</v>
      </c>
      <c r="C29" s="23" t="s">
        <v>60</v>
      </c>
      <c r="D29" s="23" t="s">
        <v>71</v>
      </c>
      <c r="E29" s="23" t="s">
        <v>68</v>
      </c>
      <c r="F29" s="30" t="s">
        <v>72</v>
      </c>
      <c r="G29" s="30" t="s">
        <v>68</v>
      </c>
      <c r="H29" s="24">
        <f>Table3[[#This Row],[% Allocated]]*Table3[[#This Row],[Total Upgrade Cost]]</f>
        <v>0</v>
      </c>
      <c r="I29" s="25">
        <v>0</v>
      </c>
      <c r="J29" s="26">
        <v>12238460</v>
      </c>
      <c r="K29" s="79" t="s">
        <v>459</v>
      </c>
      <c r="L29" s="27" t="s">
        <v>117</v>
      </c>
      <c r="M29" s="28">
        <v>36</v>
      </c>
    </row>
    <row r="30" spans="1:13" ht="34.5">
      <c r="A30" s="74" t="s">
        <v>20</v>
      </c>
      <c r="B30" s="23" t="s">
        <v>188</v>
      </c>
      <c r="C30" s="23" t="s">
        <v>60</v>
      </c>
      <c r="D30" s="23" t="s">
        <v>187</v>
      </c>
      <c r="E30" s="23" t="s">
        <v>68</v>
      </c>
      <c r="F30" s="23" t="s">
        <v>189</v>
      </c>
      <c r="G30" s="30" t="s">
        <v>68</v>
      </c>
      <c r="H30" s="24">
        <f>Table3[[#This Row],[% Allocated]]*Table3[[#This Row],[Total Upgrade Cost]]</f>
        <v>0</v>
      </c>
      <c r="I30" s="25">
        <v>0</v>
      </c>
      <c r="J30" s="26">
        <v>428620878</v>
      </c>
      <c r="K30" s="79" t="s">
        <v>459</v>
      </c>
      <c r="L30" s="27" t="s">
        <v>32</v>
      </c>
      <c r="M30" s="28">
        <v>36</v>
      </c>
    </row>
    <row r="31" spans="1:13" ht="34.5">
      <c r="A31" s="74" t="s">
        <v>20</v>
      </c>
      <c r="B31" s="23">
        <v>170698</v>
      </c>
      <c r="C31" s="23" t="s">
        <v>76</v>
      </c>
      <c r="D31" s="23" t="s">
        <v>85</v>
      </c>
      <c r="E31" s="23" t="s">
        <v>62</v>
      </c>
      <c r="F31" s="23" t="s">
        <v>91</v>
      </c>
      <c r="G31" s="30" t="s">
        <v>492</v>
      </c>
      <c r="H31" s="24">
        <f>Table3[[#This Row],[% Allocated]]*Table3[[#This Row],[Total Upgrade Cost]]</f>
        <v>5147111.8243598165</v>
      </c>
      <c r="I31" s="29">
        <v>0.28429228524494982</v>
      </c>
      <c r="J31" s="26">
        <v>18105000</v>
      </c>
      <c r="K31" s="82" t="s">
        <v>460</v>
      </c>
      <c r="L31" s="27" t="s">
        <v>57</v>
      </c>
      <c r="M31" s="28">
        <v>36</v>
      </c>
    </row>
    <row r="32" spans="1:13" ht="34.5">
      <c r="A32" s="74" t="s">
        <v>20</v>
      </c>
      <c r="B32" s="23">
        <v>158442</v>
      </c>
      <c r="C32" s="23" t="s">
        <v>60</v>
      </c>
      <c r="D32" s="23" t="s">
        <v>228</v>
      </c>
      <c r="E32" s="23" t="s">
        <v>122</v>
      </c>
      <c r="F32" s="30" t="s">
        <v>244</v>
      </c>
      <c r="G32" s="18" t="s">
        <v>491</v>
      </c>
      <c r="H32" s="24">
        <f>Table3[[#This Row],[% Allocated]]*Table3[[#This Row],[Total Upgrade Cost]]</f>
        <v>636662</v>
      </c>
      <c r="I32" s="25">
        <v>1</v>
      </c>
      <c r="J32" s="26">
        <v>636662</v>
      </c>
      <c r="K32" s="79" t="s">
        <v>459</v>
      </c>
      <c r="L32" s="27" t="s">
        <v>57</v>
      </c>
      <c r="M32" s="28">
        <v>36</v>
      </c>
    </row>
    <row r="33" spans="1:13" ht="69">
      <c r="A33" s="74" t="s">
        <v>20</v>
      </c>
      <c r="B33" s="23">
        <v>158444</v>
      </c>
      <c r="C33" s="23" t="s">
        <v>60</v>
      </c>
      <c r="D33" s="23" t="s">
        <v>227</v>
      </c>
      <c r="E33" s="23" t="s">
        <v>122</v>
      </c>
      <c r="F33" s="30" t="s">
        <v>243</v>
      </c>
      <c r="G33" s="30" t="s">
        <v>492</v>
      </c>
      <c r="H33" s="24">
        <f>Table3[[#This Row],[% Allocated]]*Table3[[#This Row],[Total Upgrade Cost]]</f>
        <v>1149942.2453531597</v>
      </c>
      <c r="I33" s="25">
        <v>0.53531598513011147</v>
      </c>
      <c r="J33" s="26">
        <v>2148156</v>
      </c>
      <c r="K33" s="79" t="s">
        <v>459</v>
      </c>
      <c r="L33" s="27" t="s">
        <v>57</v>
      </c>
      <c r="M33" s="28">
        <v>36</v>
      </c>
    </row>
    <row r="34" spans="1:13" ht="103.5">
      <c r="A34" s="74" t="s">
        <v>21</v>
      </c>
      <c r="B34" s="23">
        <v>143182</v>
      </c>
      <c r="C34" s="23" t="s">
        <v>60</v>
      </c>
      <c r="D34" s="23" t="s">
        <v>71</v>
      </c>
      <c r="E34" s="23" t="s">
        <v>68</v>
      </c>
      <c r="F34" s="23" t="s">
        <v>72</v>
      </c>
      <c r="G34" s="30" t="s">
        <v>68</v>
      </c>
      <c r="H34" s="24">
        <f>Table3[[#This Row],[% Allocated]]*Table3[[#This Row],[Total Upgrade Cost]]</f>
        <v>0</v>
      </c>
      <c r="I34" s="25">
        <v>0</v>
      </c>
      <c r="J34" s="26">
        <v>12238460</v>
      </c>
      <c r="K34" s="79" t="s">
        <v>459</v>
      </c>
      <c r="L34" s="27" t="s">
        <v>117</v>
      </c>
      <c r="M34" s="28">
        <v>36</v>
      </c>
    </row>
    <row r="35" spans="1:13" ht="34.5">
      <c r="A35" s="74" t="s">
        <v>21</v>
      </c>
      <c r="B35" s="23" t="s">
        <v>188</v>
      </c>
      <c r="C35" s="23" t="s">
        <v>60</v>
      </c>
      <c r="D35" s="23" t="s">
        <v>187</v>
      </c>
      <c r="E35" s="23" t="s">
        <v>68</v>
      </c>
      <c r="F35" s="23" t="s">
        <v>189</v>
      </c>
      <c r="G35" s="30" t="s">
        <v>68</v>
      </c>
      <c r="H35" s="24">
        <f>Table3[[#This Row],[% Allocated]]*Table3[[#This Row],[Total Upgrade Cost]]</f>
        <v>0</v>
      </c>
      <c r="I35" s="25">
        <v>0</v>
      </c>
      <c r="J35" s="26">
        <v>428620878</v>
      </c>
      <c r="K35" s="79" t="s">
        <v>459</v>
      </c>
      <c r="L35" s="27" t="s">
        <v>32</v>
      </c>
      <c r="M35" s="28">
        <v>36</v>
      </c>
    </row>
    <row r="36" spans="1:13" ht="34.5">
      <c r="A36" s="74" t="s">
        <v>21</v>
      </c>
      <c r="B36" s="23">
        <v>170698</v>
      </c>
      <c r="C36" s="23" t="s">
        <v>76</v>
      </c>
      <c r="D36" s="23" t="s">
        <v>85</v>
      </c>
      <c r="E36" s="23" t="s">
        <v>62</v>
      </c>
      <c r="F36" s="23" t="s">
        <v>91</v>
      </c>
      <c r="G36" s="30" t="s">
        <v>492</v>
      </c>
      <c r="H36" s="24">
        <f>Table3[[#This Row],[% Allocated]]*Table3[[#This Row],[Total Upgrade Cost]]</f>
        <v>2680787.4085207381</v>
      </c>
      <c r="I36" s="29">
        <v>0.14806889856507804</v>
      </c>
      <c r="J36" s="26">
        <v>18105000</v>
      </c>
      <c r="K36" s="82" t="s">
        <v>460</v>
      </c>
      <c r="L36" s="27" t="s">
        <v>57</v>
      </c>
      <c r="M36" s="28">
        <v>36</v>
      </c>
    </row>
    <row r="37" spans="1:13" ht="34.5">
      <c r="A37" s="74" t="s">
        <v>21</v>
      </c>
      <c r="B37" s="30">
        <v>158443</v>
      </c>
      <c r="C37" s="30" t="s">
        <v>60</v>
      </c>
      <c r="D37" s="30" t="s">
        <v>229</v>
      </c>
      <c r="E37" s="30" t="s">
        <v>122</v>
      </c>
      <c r="F37" s="30" t="s">
        <v>245</v>
      </c>
      <c r="G37" s="18" t="s">
        <v>491</v>
      </c>
      <c r="H37" s="24">
        <f>Table3[[#This Row],[% Allocated]]*Table3[[#This Row],[Total Upgrade Cost]]</f>
        <v>636662</v>
      </c>
      <c r="I37" s="25">
        <v>1</v>
      </c>
      <c r="J37" s="26">
        <v>636662</v>
      </c>
      <c r="K37" s="79" t="s">
        <v>459</v>
      </c>
      <c r="L37" s="27" t="s">
        <v>57</v>
      </c>
      <c r="M37" s="28">
        <v>36</v>
      </c>
    </row>
    <row r="38" spans="1:13" ht="69">
      <c r="A38" s="74" t="s">
        <v>21</v>
      </c>
      <c r="B38" s="30">
        <v>158444</v>
      </c>
      <c r="C38" s="30" t="s">
        <v>60</v>
      </c>
      <c r="D38" s="30" t="s">
        <v>227</v>
      </c>
      <c r="E38" s="30" t="s">
        <v>122</v>
      </c>
      <c r="F38" s="30" t="s">
        <v>243</v>
      </c>
      <c r="G38" s="30" t="s">
        <v>492</v>
      </c>
      <c r="H38" s="24">
        <f>Table3[[#This Row],[% Allocated]]*Table3[[#This Row],[Total Upgrade Cost]]</f>
        <v>598928.25278810412</v>
      </c>
      <c r="I38" s="25">
        <v>0.27881040892193309</v>
      </c>
      <c r="J38" s="26">
        <v>2148156</v>
      </c>
      <c r="K38" s="79" t="s">
        <v>459</v>
      </c>
      <c r="L38" s="27" t="s">
        <v>57</v>
      </c>
      <c r="M38" s="28">
        <v>36</v>
      </c>
    </row>
    <row r="39" spans="1:13" ht="34.5">
      <c r="A39" s="74" t="s">
        <v>22</v>
      </c>
      <c r="B39" s="30">
        <v>170693</v>
      </c>
      <c r="C39" s="30" t="s">
        <v>76</v>
      </c>
      <c r="D39" s="30" t="s">
        <v>86</v>
      </c>
      <c r="E39" s="30" t="s">
        <v>62</v>
      </c>
      <c r="F39" s="30" t="s">
        <v>92</v>
      </c>
      <c r="G39" s="30" t="s">
        <v>492</v>
      </c>
      <c r="H39" s="24">
        <v>1210480.9424176994</v>
      </c>
      <c r="I39" s="29">
        <v>0.1238972857845866</v>
      </c>
      <c r="J39" s="26">
        <v>9770036</v>
      </c>
      <c r="K39" s="82" t="s">
        <v>460</v>
      </c>
      <c r="L39" s="27" t="s">
        <v>59</v>
      </c>
      <c r="M39" s="28">
        <v>36</v>
      </c>
    </row>
    <row r="40" spans="1:13" ht="34.5">
      <c r="A40" s="74" t="s">
        <v>22</v>
      </c>
      <c r="B40" s="23">
        <v>170692</v>
      </c>
      <c r="C40" s="23" t="s">
        <v>60</v>
      </c>
      <c r="D40" s="23" t="s">
        <v>61</v>
      </c>
      <c r="E40" s="23" t="s">
        <v>62</v>
      </c>
      <c r="F40" s="23" t="s">
        <v>63</v>
      </c>
      <c r="G40" s="30" t="s">
        <v>492</v>
      </c>
      <c r="H40" s="24">
        <v>15351365.851412943</v>
      </c>
      <c r="I40" s="25">
        <v>0.15705951742096946</v>
      </c>
      <c r="J40" s="26">
        <v>97742347</v>
      </c>
      <c r="K40" s="82" t="s">
        <v>460</v>
      </c>
      <c r="L40" s="27" t="s">
        <v>64</v>
      </c>
      <c r="M40" s="28">
        <v>56</v>
      </c>
    </row>
    <row r="41" spans="1:13" ht="51.75">
      <c r="A41" s="74" t="s">
        <v>22</v>
      </c>
      <c r="B41" s="30">
        <v>158377</v>
      </c>
      <c r="C41" s="30" t="s">
        <v>60</v>
      </c>
      <c r="D41" s="30" t="s">
        <v>130</v>
      </c>
      <c r="E41" s="30" t="s">
        <v>122</v>
      </c>
      <c r="F41" s="30" t="s">
        <v>148</v>
      </c>
      <c r="G41" s="18" t="s">
        <v>491</v>
      </c>
      <c r="H41" s="24">
        <f>Table3[[#This Row],[% Allocated]]*Table3[[#This Row],[Total Upgrade Cost]]</f>
        <v>112911</v>
      </c>
      <c r="I41" s="25">
        <v>1</v>
      </c>
      <c r="J41" s="26">
        <v>112911</v>
      </c>
      <c r="K41" s="79" t="s">
        <v>459</v>
      </c>
      <c r="L41" s="27" t="s">
        <v>64</v>
      </c>
      <c r="M41" s="28">
        <v>24</v>
      </c>
    </row>
    <row r="42" spans="1:13" ht="51.75">
      <c r="A42" s="74" t="s">
        <v>22</v>
      </c>
      <c r="B42" s="23">
        <v>158378</v>
      </c>
      <c r="C42" s="23" t="s">
        <v>60</v>
      </c>
      <c r="D42" s="23" t="s">
        <v>129</v>
      </c>
      <c r="E42" s="23" t="s">
        <v>122</v>
      </c>
      <c r="F42" s="23" t="s">
        <v>147</v>
      </c>
      <c r="G42" s="30" t="s">
        <v>492</v>
      </c>
      <c r="H42" s="24">
        <f>Table3[[#This Row],[% Allocated]]*Table3[[#This Row],[Total Upgrade Cost]]</f>
        <v>12597318.4</v>
      </c>
      <c r="I42" s="25">
        <v>0.4</v>
      </c>
      <c r="J42" s="26">
        <v>31493296</v>
      </c>
      <c r="K42" s="79" t="s">
        <v>459</v>
      </c>
      <c r="L42" s="27" t="s">
        <v>64</v>
      </c>
      <c r="M42" s="28">
        <v>56</v>
      </c>
    </row>
    <row r="43" spans="1:13" ht="103.5">
      <c r="A43" s="74" t="s">
        <v>23</v>
      </c>
      <c r="B43" s="23">
        <v>143182</v>
      </c>
      <c r="C43" s="23" t="s">
        <v>60</v>
      </c>
      <c r="D43" s="23" t="s">
        <v>71</v>
      </c>
      <c r="E43" s="23" t="s">
        <v>68</v>
      </c>
      <c r="F43" s="23" t="s">
        <v>72</v>
      </c>
      <c r="G43" s="30" t="s">
        <v>68</v>
      </c>
      <c r="H43" s="24">
        <f>Table3[[#This Row],[% Allocated]]*Table3[[#This Row],[Total Upgrade Cost]]</f>
        <v>0</v>
      </c>
      <c r="I43" s="25">
        <v>0</v>
      </c>
      <c r="J43" s="26">
        <v>12238460</v>
      </c>
      <c r="K43" s="79" t="s">
        <v>459</v>
      </c>
      <c r="L43" s="27" t="s">
        <v>117</v>
      </c>
      <c r="M43" s="28">
        <v>36</v>
      </c>
    </row>
    <row r="44" spans="1:13" ht="34.5">
      <c r="A44" s="74" t="s">
        <v>23</v>
      </c>
      <c r="B44" s="23" t="s">
        <v>188</v>
      </c>
      <c r="C44" s="23" t="s">
        <v>60</v>
      </c>
      <c r="D44" s="23" t="s">
        <v>187</v>
      </c>
      <c r="E44" s="23" t="s">
        <v>68</v>
      </c>
      <c r="F44" s="23" t="s">
        <v>189</v>
      </c>
      <c r="G44" s="30" t="s">
        <v>68</v>
      </c>
      <c r="H44" s="24">
        <f>Table3[[#This Row],[% Allocated]]*Table3[[#This Row],[Total Upgrade Cost]]</f>
        <v>0</v>
      </c>
      <c r="I44" s="25">
        <v>0</v>
      </c>
      <c r="J44" s="26">
        <v>428620878</v>
      </c>
      <c r="K44" s="79" t="s">
        <v>459</v>
      </c>
      <c r="L44" s="27" t="s">
        <v>32</v>
      </c>
      <c r="M44" s="28">
        <v>36</v>
      </c>
    </row>
    <row r="45" spans="1:13" ht="34.5">
      <c r="A45" s="74" t="s">
        <v>23</v>
      </c>
      <c r="B45" s="23">
        <v>158221</v>
      </c>
      <c r="C45" s="23" t="s">
        <v>60</v>
      </c>
      <c r="D45" s="23" t="s">
        <v>201</v>
      </c>
      <c r="E45" s="23" t="s">
        <v>122</v>
      </c>
      <c r="F45" s="23" t="s">
        <v>200</v>
      </c>
      <c r="G45" s="18" t="s">
        <v>491</v>
      </c>
      <c r="H45" s="24">
        <f>Table3[[#This Row],[% Allocated]]*Table3[[#This Row],[Total Upgrade Cost]]</f>
        <v>2835948</v>
      </c>
      <c r="I45" s="25">
        <v>1</v>
      </c>
      <c r="J45" s="26">
        <v>2835948</v>
      </c>
      <c r="K45" s="79" t="s">
        <v>459</v>
      </c>
      <c r="L45" s="27" t="s">
        <v>58</v>
      </c>
      <c r="M45" s="28">
        <v>36</v>
      </c>
    </row>
    <row r="46" spans="1:13" ht="34.5">
      <c r="A46" s="74" t="s">
        <v>23</v>
      </c>
      <c r="B46" s="23">
        <v>158222</v>
      </c>
      <c r="C46" s="23" t="s">
        <v>60</v>
      </c>
      <c r="D46" s="23" t="s">
        <v>199</v>
      </c>
      <c r="E46" s="23" t="s">
        <v>122</v>
      </c>
      <c r="F46" s="23" t="s">
        <v>200</v>
      </c>
      <c r="G46" s="18" t="s">
        <v>491</v>
      </c>
      <c r="H46" s="24">
        <f>Table3[[#This Row],[% Allocated]]*Table3[[#This Row],[Total Upgrade Cost]]</f>
        <v>15538977</v>
      </c>
      <c r="I46" s="25">
        <v>1</v>
      </c>
      <c r="J46" s="26">
        <v>15538977</v>
      </c>
      <c r="K46" s="79" t="s">
        <v>459</v>
      </c>
      <c r="L46" s="27" t="s">
        <v>58</v>
      </c>
      <c r="M46" s="28">
        <v>36</v>
      </c>
    </row>
    <row r="47" spans="1:13" ht="34.5">
      <c r="A47" s="74" t="s">
        <v>25</v>
      </c>
      <c r="B47" s="23">
        <v>170692</v>
      </c>
      <c r="C47" s="23" t="s">
        <v>60</v>
      </c>
      <c r="D47" s="23" t="s">
        <v>61</v>
      </c>
      <c r="E47" s="23" t="s">
        <v>62</v>
      </c>
      <c r="F47" s="23" t="s">
        <v>63</v>
      </c>
      <c r="G47" s="30" t="s">
        <v>492</v>
      </c>
      <c r="H47" s="24">
        <v>37453851.970972054</v>
      </c>
      <c r="I47" s="25">
        <v>0.38318961146873276</v>
      </c>
      <c r="J47" s="26">
        <v>97742347</v>
      </c>
      <c r="K47" s="82" t="s">
        <v>460</v>
      </c>
      <c r="L47" s="27" t="s">
        <v>64</v>
      </c>
      <c r="M47" s="28">
        <v>56</v>
      </c>
    </row>
    <row r="48" spans="1:13" ht="34.5">
      <c r="A48" s="74" t="s">
        <v>25</v>
      </c>
      <c r="B48" s="23">
        <v>158438</v>
      </c>
      <c r="C48" s="23" t="s">
        <v>60</v>
      </c>
      <c r="D48" s="23" t="s">
        <v>160</v>
      </c>
      <c r="E48" s="23" t="s">
        <v>122</v>
      </c>
      <c r="F48" s="23" t="s">
        <v>161</v>
      </c>
      <c r="G48" s="18" t="s">
        <v>491</v>
      </c>
      <c r="H48" s="24">
        <v>0</v>
      </c>
      <c r="I48" s="25">
        <v>1</v>
      </c>
      <c r="J48" s="26">
        <v>0</v>
      </c>
      <c r="K48" s="79" t="s">
        <v>459</v>
      </c>
      <c r="L48" s="27" t="s">
        <v>163</v>
      </c>
      <c r="M48" s="28" t="s">
        <v>534</v>
      </c>
    </row>
    <row r="49" spans="1:13" ht="34.5">
      <c r="A49" s="74" t="s">
        <v>25</v>
      </c>
      <c r="B49" s="23">
        <v>158440</v>
      </c>
      <c r="C49" s="23" t="s">
        <v>60</v>
      </c>
      <c r="D49" s="23" t="s">
        <v>162</v>
      </c>
      <c r="E49" s="23" t="s">
        <v>122</v>
      </c>
      <c r="F49" s="23" t="s">
        <v>161</v>
      </c>
      <c r="G49" s="18" t="s">
        <v>491</v>
      </c>
      <c r="H49" s="24">
        <v>250000</v>
      </c>
      <c r="I49" s="25">
        <v>1</v>
      </c>
      <c r="J49" s="24">
        <v>250000</v>
      </c>
      <c r="K49" s="79" t="s">
        <v>459</v>
      </c>
      <c r="L49" s="27" t="s">
        <v>163</v>
      </c>
      <c r="M49" s="28" t="s">
        <v>534</v>
      </c>
    </row>
    <row r="50" spans="1:13" ht="103.5">
      <c r="A50" s="74" t="s">
        <v>26</v>
      </c>
      <c r="B50" s="23">
        <v>143182</v>
      </c>
      <c r="C50" s="23" t="s">
        <v>60</v>
      </c>
      <c r="D50" s="23" t="s">
        <v>71</v>
      </c>
      <c r="E50" s="23" t="s">
        <v>68</v>
      </c>
      <c r="F50" s="23" t="s">
        <v>72</v>
      </c>
      <c r="G50" s="30" t="s">
        <v>68</v>
      </c>
      <c r="H50" s="24">
        <f>Table3[[#This Row],[% Allocated]]*Table3[[#This Row],[Total Upgrade Cost]]</f>
        <v>0</v>
      </c>
      <c r="I50" s="25">
        <v>0</v>
      </c>
      <c r="J50" s="26">
        <v>12238460</v>
      </c>
      <c r="K50" s="79" t="s">
        <v>459</v>
      </c>
      <c r="L50" s="27" t="s">
        <v>117</v>
      </c>
      <c r="M50" s="28">
        <v>36</v>
      </c>
    </row>
    <row r="51" spans="1:13" ht="34.5">
      <c r="A51" s="74" t="s">
        <v>26</v>
      </c>
      <c r="B51" s="23" t="s">
        <v>188</v>
      </c>
      <c r="C51" s="23" t="s">
        <v>60</v>
      </c>
      <c r="D51" s="23" t="s">
        <v>187</v>
      </c>
      <c r="E51" s="23" t="s">
        <v>68</v>
      </c>
      <c r="F51" s="23" t="s">
        <v>189</v>
      </c>
      <c r="G51" s="30" t="s">
        <v>68</v>
      </c>
      <c r="H51" s="24">
        <f>Table3[[#This Row],[% Allocated]]*Table3[[#This Row],[Total Upgrade Cost]]</f>
        <v>0</v>
      </c>
      <c r="I51" s="25">
        <v>0</v>
      </c>
      <c r="J51" s="26">
        <v>428620878</v>
      </c>
      <c r="K51" s="79" t="s">
        <v>459</v>
      </c>
      <c r="L51" s="27" t="s">
        <v>32</v>
      </c>
      <c r="M51" s="28">
        <v>36</v>
      </c>
    </row>
    <row r="52" spans="1:13" ht="155.25">
      <c r="A52" s="74" t="s">
        <v>26</v>
      </c>
      <c r="B52" s="23" t="s">
        <v>120</v>
      </c>
      <c r="C52" s="23" t="s">
        <v>60</v>
      </c>
      <c r="D52" s="23" t="s">
        <v>93</v>
      </c>
      <c r="E52" s="23" t="s">
        <v>68</v>
      </c>
      <c r="F52" s="23" t="s">
        <v>190</v>
      </c>
      <c r="G52" s="30" t="s">
        <v>68</v>
      </c>
      <c r="H52" s="24">
        <f>Table3[[#This Row],[% Allocated]]*Table3[[#This Row],[Total Upgrade Cost]]</f>
        <v>0</v>
      </c>
      <c r="I52" s="25">
        <v>0</v>
      </c>
      <c r="J52" s="26">
        <v>34866335</v>
      </c>
      <c r="K52" s="79" t="s">
        <v>459</v>
      </c>
      <c r="L52" s="27" t="s">
        <v>24</v>
      </c>
      <c r="M52" s="33">
        <v>45991</v>
      </c>
    </row>
    <row r="53" spans="1:13" ht="34.5">
      <c r="A53" s="74" t="s">
        <v>26</v>
      </c>
      <c r="B53" s="23">
        <v>170703</v>
      </c>
      <c r="C53" s="23" t="s">
        <v>60</v>
      </c>
      <c r="D53" s="23" t="s">
        <v>97</v>
      </c>
      <c r="E53" s="23" t="s">
        <v>62</v>
      </c>
      <c r="F53" s="23" t="s">
        <v>110</v>
      </c>
      <c r="G53" s="30" t="s">
        <v>492</v>
      </c>
      <c r="H53" s="24">
        <v>455211.64890672563</v>
      </c>
      <c r="I53" s="25">
        <v>0.24434334348187098</v>
      </c>
      <c r="J53" s="26">
        <v>1863000</v>
      </c>
      <c r="K53" s="82" t="s">
        <v>460</v>
      </c>
      <c r="L53" s="27" t="s">
        <v>24</v>
      </c>
      <c r="M53" s="28">
        <v>36</v>
      </c>
    </row>
    <row r="54" spans="1:13" ht="34.5">
      <c r="A54" s="74" t="s">
        <v>26</v>
      </c>
      <c r="B54" s="23">
        <v>158358</v>
      </c>
      <c r="C54" s="23" t="s">
        <v>60</v>
      </c>
      <c r="D54" s="23" t="s">
        <v>173</v>
      </c>
      <c r="E54" s="23" t="s">
        <v>122</v>
      </c>
      <c r="F54" s="23" t="s">
        <v>172</v>
      </c>
      <c r="G54" s="18" t="s">
        <v>491</v>
      </c>
      <c r="H54" s="24">
        <f>Table3[[#This Row],[% Allocated]]*Table3[[#This Row],[Total Upgrade Cost]]</f>
        <v>2000000</v>
      </c>
      <c r="I54" s="25">
        <v>1</v>
      </c>
      <c r="J54" s="26">
        <v>2000000</v>
      </c>
      <c r="K54" s="79" t="s">
        <v>459</v>
      </c>
      <c r="L54" s="27" t="s">
        <v>24</v>
      </c>
      <c r="M54" s="28">
        <v>60</v>
      </c>
    </row>
    <row r="55" spans="1:13" ht="34.5">
      <c r="A55" s="74" t="s">
        <v>26</v>
      </c>
      <c r="B55" s="23">
        <v>158359</v>
      </c>
      <c r="C55" s="23" t="s">
        <v>60</v>
      </c>
      <c r="D55" s="23" t="s">
        <v>171</v>
      </c>
      <c r="E55" s="23" t="s">
        <v>122</v>
      </c>
      <c r="F55" s="23" t="s">
        <v>172</v>
      </c>
      <c r="G55" s="18" t="s">
        <v>491</v>
      </c>
      <c r="H55" s="24">
        <f>Table3[[#This Row],[% Allocated]]*Table3[[#This Row],[Total Upgrade Cost]]</f>
        <v>7000000</v>
      </c>
      <c r="I55" s="25">
        <v>1</v>
      </c>
      <c r="J55" s="26">
        <v>7000000</v>
      </c>
      <c r="K55" s="79" t="s">
        <v>459</v>
      </c>
      <c r="L55" s="27" t="s">
        <v>24</v>
      </c>
      <c r="M55" s="28">
        <v>60</v>
      </c>
    </row>
    <row r="56" spans="1:13" ht="34.5">
      <c r="A56" s="74" t="s">
        <v>27</v>
      </c>
      <c r="B56" s="23" t="s">
        <v>257</v>
      </c>
      <c r="C56" s="23" t="s">
        <v>60</v>
      </c>
      <c r="D56" s="23" t="s">
        <v>65</v>
      </c>
      <c r="E56" s="23" t="s">
        <v>68</v>
      </c>
      <c r="F56" s="23" t="s">
        <v>65</v>
      </c>
      <c r="G56" s="30" t="s">
        <v>68</v>
      </c>
      <c r="H56" s="24">
        <f>Table3[[#This Row],[% Allocated]]*Table3[[#This Row],[Total Upgrade Cost]]</f>
        <v>0</v>
      </c>
      <c r="I56" s="25">
        <v>0</v>
      </c>
      <c r="J56" s="26">
        <v>0</v>
      </c>
      <c r="K56" s="79" t="s">
        <v>459</v>
      </c>
      <c r="L56" s="27" t="s">
        <v>33</v>
      </c>
      <c r="M56" s="28">
        <v>0</v>
      </c>
    </row>
    <row r="57" spans="1:13" ht="51.75">
      <c r="A57" s="74" t="s">
        <v>27</v>
      </c>
      <c r="B57" s="23">
        <v>158386</v>
      </c>
      <c r="C57" s="23" t="s">
        <v>60</v>
      </c>
      <c r="D57" s="23" t="s">
        <v>170</v>
      </c>
      <c r="E57" s="23" t="s">
        <v>122</v>
      </c>
      <c r="F57" s="23" t="s">
        <v>169</v>
      </c>
      <c r="G57" s="18" t="s">
        <v>491</v>
      </c>
      <c r="H57" s="24">
        <f>Table3[[#This Row],[% Allocated]]*Table3[[#This Row],[Total Upgrade Cost]]</f>
        <v>2175621</v>
      </c>
      <c r="I57" s="25">
        <v>1</v>
      </c>
      <c r="J57" s="26">
        <v>2175621</v>
      </c>
      <c r="K57" s="79" t="s">
        <v>459</v>
      </c>
      <c r="L57" s="27" t="s">
        <v>19</v>
      </c>
      <c r="M57" s="28">
        <v>48</v>
      </c>
    </row>
    <row r="58" spans="1:13" ht="51.75">
      <c r="A58" s="74" t="s">
        <v>27</v>
      </c>
      <c r="B58" s="23">
        <v>158387</v>
      </c>
      <c r="C58" s="23" t="s">
        <v>60</v>
      </c>
      <c r="D58" s="23" t="s">
        <v>168</v>
      </c>
      <c r="E58" s="23" t="s">
        <v>122</v>
      </c>
      <c r="F58" s="23" t="s">
        <v>169</v>
      </c>
      <c r="G58" s="18" t="s">
        <v>491</v>
      </c>
      <c r="H58" s="24">
        <f>Table3[[#This Row],[% Allocated]]*Table3[[#This Row],[Total Upgrade Cost]]</f>
        <v>24830563</v>
      </c>
      <c r="I58" s="25">
        <v>1</v>
      </c>
      <c r="J58" s="26">
        <v>24830563</v>
      </c>
      <c r="K58" s="79" t="s">
        <v>459</v>
      </c>
      <c r="L58" s="27" t="s">
        <v>19</v>
      </c>
      <c r="M58" s="28">
        <v>48</v>
      </c>
    </row>
    <row r="59" spans="1:13" ht="103.5">
      <c r="A59" s="74" t="s">
        <v>28</v>
      </c>
      <c r="B59" s="23">
        <v>143182</v>
      </c>
      <c r="C59" s="23" t="s">
        <v>60</v>
      </c>
      <c r="D59" s="23" t="s">
        <v>71</v>
      </c>
      <c r="E59" s="23" t="s">
        <v>68</v>
      </c>
      <c r="F59" s="23" t="s">
        <v>72</v>
      </c>
      <c r="G59" s="30" t="s">
        <v>68</v>
      </c>
      <c r="H59" s="24">
        <f>Table3[[#This Row],[% Allocated]]*Table3[[#This Row],[Total Upgrade Cost]]</f>
        <v>0</v>
      </c>
      <c r="I59" s="25">
        <v>0</v>
      </c>
      <c r="J59" s="26">
        <v>12238460</v>
      </c>
      <c r="K59" s="79" t="s">
        <v>459</v>
      </c>
      <c r="L59" s="27" t="s">
        <v>117</v>
      </c>
      <c r="M59" s="28">
        <v>36</v>
      </c>
    </row>
    <row r="60" spans="1:13" ht="34.5">
      <c r="A60" s="74" t="s">
        <v>28</v>
      </c>
      <c r="B60" s="23" t="s">
        <v>188</v>
      </c>
      <c r="C60" s="23" t="s">
        <v>60</v>
      </c>
      <c r="D60" s="23" t="s">
        <v>187</v>
      </c>
      <c r="E60" s="23" t="s">
        <v>68</v>
      </c>
      <c r="F60" s="23" t="s">
        <v>189</v>
      </c>
      <c r="G60" s="30" t="s">
        <v>68</v>
      </c>
      <c r="H60" s="24">
        <f>Table3[[#This Row],[% Allocated]]*Table3[[#This Row],[Total Upgrade Cost]]</f>
        <v>0</v>
      </c>
      <c r="I60" s="25">
        <v>0</v>
      </c>
      <c r="J60" s="26">
        <v>428620878</v>
      </c>
      <c r="K60" s="79" t="s">
        <v>459</v>
      </c>
      <c r="L60" s="27" t="s">
        <v>32</v>
      </c>
      <c r="M60" s="28">
        <v>36</v>
      </c>
    </row>
    <row r="61" spans="1:13" ht="51.75">
      <c r="A61" s="74" t="s">
        <v>28</v>
      </c>
      <c r="B61" s="23">
        <v>170696</v>
      </c>
      <c r="C61" s="23" t="s">
        <v>76</v>
      </c>
      <c r="D61" s="23" t="s">
        <v>83</v>
      </c>
      <c r="E61" s="23" t="s">
        <v>62</v>
      </c>
      <c r="F61" s="23" t="s">
        <v>220</v>
      </c>
      <c r="G61" s="30" t="s">
        <v>492</v>
      </c>
      <c r="H61" s="24">
        <f>Table3[[#This Row],[% Allocated]]*Table3[[#This Row],[Total Upgrade Cost]]</f>
        <v>15615908.300334139</v>
      </c>
      <c r="I61" s="29">
        <v>0.22770816164350349</v>
      </c>
      <c r="J61" s="26">
        <v>68578606</v>
      </c>
      <c r="K61" s="82" t="s">
        <v>460</v>
      </c>
      <c r="L61" s="27" t="s">
        <v>58</v>
      </c>
      <c r="M61" s="28">
        <v>48</v>
      </c>
    </row>
    <row r="62" spans="1:13" ht="51.75">
      <c r="A62" s="74" t="s">
        <v>28</v>
      </c>
      <c r="B62" s="23">
        <v>158366</v>
      </c>
      <c r="C62" s="23" t="s">
        <v>60</v>
      </c>
      <c r="D62" s="23" t="s">
        <v>204</v>
      </c>
      <c r="E62" s="23" t="s">
        <v>122</v>
      </c>
      <c r="F62" s="23" t="s">
        <v>203</v>
      </c>
      <c r="G62" s="18" t="s">
        <v>491</v>
      </c>
      <c r="H62" s="24">
        <f>Table3[[#This Row],[% Allocated]]*Table3[[#This Row],[Total Upgrade Cost]]</f>
        <v>3284125</v>
      </c>
      <c r="I62" s="25">
        <v>1</v>
      </c>
      <c r="J62" s="34">
        <v>3284125</v>
      </c>
      <c r="K62" s="79" t="s">
        <v>459</v>
      </c>
      <c r="L62" s="27" t="s">
        <v>58</v>
      </c>
      <c r="M62" s="28">
        <v>36</v>
      </c>
    </row>
    <row r="63" spans="1:13" ht="51.75">
      <c r="A63" s="74" t="s">
        <v>28</v>
      </c>
      <c r="B63" s="23">
        <v>158367</v>
      </c>
      <c r="C63" s="23" t="s">
        <v>60</v>
      </c>
      <c r="D63" s="23" t="s">
        <v>202</v>
      </c>
      <c r="E63" s="23" t="s">
        <v>122</v>
      </c>
      <c r="F63" s="23" t="s">
        <v>203</v>
      </c>
      <c r="G63" s="18" t="s">
        <v>491</v>
      </c>
      <c r="H63" s="24">
        <f>Table3[[#This Row],[% Allocated]]*Table3[[#This Row],[Total Upgrade Cost]]</f>
        <v>16127853</v>
      </c>
      <c r="I63" s="25">
        <v>1</v>
      </c>
      <c r="J63" s="26">
        <v>16127853</v>
      </c>
      <c r="K63" s="79" t="s">
        <v>459</v>
      </c>
      <c r="L63" s="27" t="s">
        <v>58</v>
      </c>
      <c r="M63" s="28">
        <v>36</v>
      </c>
    </row>
    <row r="64" spans="1:13" ht="34.5">
      <c r="A64" s="74" t="s">
        <v>30</v>
      </c>
      <c r="B64" s="23">
        <v>158240</v>
      </c>
      <c r="C64" s="23" t="s">
        <v>60</v>
      </c>
      <c r="D64" s="23" t="s">
        <v>253</v>
      </c>
      <c r="E64" s="23" t="s">
        <v>122</v>
      </c>
      <c r="F64" s="23" t="s">
        <v>149</v>
      </c>
      <c r="G64" s="18" t="s">
        <v>491</v>
      </c>
      <c r="H64" s="24">
        <f>Table3[[#This Row],[% Allocated]]*Table3[[#This Row],[Total Upgrade Cost]]</f>
        <v>1043206</v>
      </c>
      <c r="I64" s="25">
        <v>1</v>
      </c>
      <c r="J64" s="26">
        <v>1043206</v>
      </c>
      <c r="K64" s="79" t="s">
        <v>459</v>
      </c>
      <c r="L64" s="27" t="s">
        <v>64</v>
      </c>
      <c r="M64" s="28">
        <v>48</v>
      </c>
    </row>
    <row r="65" spans="1:13" ht="34.5">
      <c r="A65" s="74" t="s">
        <v>30</v>
      </c>
      <c r="B65" s="23">
        <v>158241</v>
      </c>
      <c r="C65" s="23" t="s">
        <v>60</v>
      </c>
      <c r="D65" s="23" t="s">
        <v>254</v>
      </c>
      <c r="E65" s="23" t="s">
        <v>122</v>
      </c>
      <c r="F65" s="23" t="s">
        <v>149</v>
      </c>
      <c r="G65" s="18" t="s">
        <v>491</v>
      </c>
      <c r="H65" s="24">
        <f>Table3[[#This Row],[% Allocated]]*Table3[[#This Row],[Total Upgrade Cost]]</f>
        <v>17051775</v>
      </c>
      <c r="I65" s="25">
        <v>1</v>
      </c>
      <c r="J65" s="26">
        <v>17051775</v>
      </c>
      <c r="K65" s="79" t="s">
        <v>459</v>
      </c>
      <c r="L65" s="27" t="s">
        <v>64</v>
      </c>
      <c r="M65" s="28">
        <v>48</v>
      </c>
    </row>
    <row r="66" spans="1:13" ht="69">
      <c r="A66" s="74" t="s">
        <v>31</v>
      </c>
      <c r="B66" s="23">
        <v>170654</v>
      </c>
      <c r="C66" s="23" t="s">
        <v>76</v>
      </c>
      <c r="D66" s="23" t="s">
        <v>87</v>
      </c>
      <c r="E66" s="23" t="s">
        <v>68</v>
      </c>
      <c r="F66" s="23" t="s">
        <v>240</v>
      </c>
      <c r="G66" s="30" t="s">
        <v>68</v>
      </c>
      <c r="H66" s="24">
        <f>Table3[[#This Row],[% Allocated]]*Table3[[#This Row],[Total Upgrade Cost]]</f>
        <v>0</v>
      </c>
      <c r="I66" s="29">
        <v>0</v>
      </c>
      <c r="J66" s="26">
        <v>25000000</v>
      </c>
      <c r="K66" s="79" t="s">
        <v>459</v>
      </c>
      <c r="L66" s="27" t="s">
        <v>33</v>
      </c>
      <c r="M66" s="28">
        <v>0</v>
      </c>
    </row>
    <row r="67" spans="1:13" ht="34.5">
      <c r="A67" s="74" t="s">
        <v>31</v>
      </c>
      <c r="B67" s="23" t="s">
        <v>257</v>
      </c>
      <c r="C67" s="23" t="s">
        <v>60</v>
      </c>
      <c r="D67" s="23" t="s">
        <v>65</v>
      </c>
      <c r="E67" s="23" t="s">
        <v>68</v>
      </c>
      <c r="F67" s="23" t="s">
        <v>65</v>
      </c>
      <c r="G67" s="30" t="s">
        <v>68</v>
      </c>
      <c r="H67" s="24">
        <f>Table3[[#This Row],[% Allocated]]*Table3[[#This Row],[Total Upgrade Cost]]</f>
        <v>0</v>
      </c>
      <c r="I67" s="29">
        <v>0</v>
      </c>
      <c r="J67" s="26">
        <v>0</v>
      </c>
      <c r="K67" s="79" t="s">
        <v>459</v>
      </c>
      <c r="L67" s="27" t="s">
        <v>33</v>
      </c>
      <c r="M67" s="28">
        <v>0</v>
      </c>
    </row>
    <row r="68" spans="1:13" ht="51.75">
      <c r="A68" s="74" t="s">
        <v>31</v>
      </c>
      <c r="B68" s="23">
        <v>158393</v>
      </c>
      <c r="C68" s="23" t="s">
        <v>60</v>
      </c>
      <c r="D68" s="23" t="s">
        <v>158</v>
      </c>
      <c r="E68" s="23" t="s">
        <v>122</v>
      </c>
      <c r="F68" s="23" t="s">
        <v>157</v>
      </c>
      <c r="G68" s="18" t="s">
        <v>491</v>
      </c>
      <c r="H68" s="24">
        <f>Table3[[#This Row],[% Allocated]]*Table3[[#This Row],[Total Upgrade Cost]]</f>
        <v>1306438</v>
      </c>
      <c r="I68" s="25">
        <v>1</v>
      </c>
      <c r="J68" s="26">
        <v>1306438</v>
      </c>
      <c r="K68" s="79" t="s">
        <v>459</v>
      </c>
      <c r="L68" s="27" t="s">
        <v>159</v>
      </c>
      <c r="M68" s="28">
        <v>30</v>
      </c>
    </row>
    <row r="69" spans="1:13" ht="51.75">
      <c r="A69" s="74" t="s">
        <v>31</v>
      </c>
      <c r="B69" s="23">
        <v>158394</v>
      </c>
      <c r="C69" s="23" t="s">
        <v>60</v>
      </c>
      <c r="D69" s="23" t="s">
        <v>156</v>
      </c>
      <c r="E69" s="23" t="s">
        <v>122</v>
      </c>
      <c r="F69" s="23" t="s">
        <v>157</v>
      </c>
      <c r="G69" s="18" t="s">
        <v>491</v>
      </c>
      <c r="H69" s="24">
        <f>Table3[[#This Row],[% Allocated]]*Table3[[#This Row],[Total Upgrade Cost]]</f>
        <v>18357086</v>
      </c>
      <c r="I69" s="25">
        <v>1</v>
      </c>
      <c r="J69" s="26">
        <v>18357086</v>
      </c>
      <c r="K69" s="79" t="s">
        <v>459</v>
      </c>
      <c r="L69" s="27" t="s">
        <v>159</v>
      </c>
      <c r="M69" s="28">
        <v>30</v>
      </c>
    </row>
    <row r="70" spans="1:13" ht="120.75">
      <c r="A70" s="74" t="s">
        <v>34</v>
      </c>
      <c r="B70" s="23" t="s">
        <v>119</v>
      </c>
      <c r="C70" s="23" t="s">
        <v>60</v>
      </c>
      <c r="D70" s="23" t="s">
        <v>104</v>
      </c>
      <c r="E70" s="23" t="s">
        <v>68</v>
      </c>
      <c r="F70" s="23" t="s">
        <v>114</v>
      </c>
      <c r="G70" s="30" t="s">
        <v>68</v>
      </c>
      <c r="H70" s="24">
        <f>Table3[[#This Row],[% Allocated]]*Table3[[#This Row],[Total Upgrade Cost]]</f>
        <v>0</v>
      </c>
      <c r="I70" s="25">
        <v>0</v>
      </c>
      <c r="J70" s="26">
        <v>28168806</v>
      </c>
      <c r="K70" s="79" t="s">
        <v>459</v>
      </c>
      <c r="L70" s="27" t="s">
        <v>115</v>
      </c>
      <c r="M70" s="28">
        <v>36</v>
      </c>
    </row>
    <row r="71" spans="1:13" ht="34.5">
      <c r="A71" s="74" t="s">
        <v>34</v>
      </c>
      <c r="B71" s="23">
        <v>158185</v>
      </c>
      <c r="C71" s="23" t="s">
        <v>60</v>
      </c>
      <c r="D71" s="23" t="s">
        <v>197</v>
      </c>
      <c r="E71" s="23" t="s">
        <v>122</v>
      </c>
      <c r="F71" s="23" t="s">
        <v>198</v>
      </c>
      <c r="G71" s="18" t="s">
        <v>491</v>
      </c>
      <c r="H71" s="24">
        <f>Table3[[#This Row],[% Allocated]]*Table3[[#This Row],[Total Upgrade Cost]]</f>
        <v>55291</v>
      </c>
      <c r="I71" s="25">
        <v>1</v>
      </c>
      <c r="J71" s="26">
        <v>55291</v>
      </c>
      <c r="K71" s="79" t="s">
        <v>459</v>
      </c>
      <c r="L71" s="27" t="s">
        <v>14</v>
      </c>
      <c r="M71" s="28">
        <v>6</v>
      </c>
    </row>
    <row r="72" spans="1:13" ht="51.75">
      <c r="A72" s="74" t="s">
        <v>34</v>
      </c>
      <c r="B72" s="23">
        <v>158186</v>
      </c>
      <c r="C72" s="23" t="s">
        <v>60</v>
      </c>
      <c r="D72" s="23" t="s">
        <v>193</v>
      </c>
      <c r="E72" s="23" t="s">
        <v>122</v>
      </c>
      <c r="F72" s="23" t="s">
        <v>194</v>
      </c>
      <c r="G72" s="30" t="s">
        <v>492</v>
      </c>
      <c r="H72" s="24">
        <f>Table3[[#This Row],[% Allocated]]*Table3[[#This Row],[Total Upgrade Cost]]</f>
        <v>0</v>
      </c>
      <c r="I72" s="25">
        <v>0.4</v>
      </c>
      <c r="J72" s="26">
        <v>0</v>
      </c>
      <c r="K72" s="79" t="s">
        <v>459</v>
      </c>
      <c r="L72" s="27" t="s">
        <v>14</v>
      </c>
      <c r="M72" s="28">
        <v>0</v>
      </c>
    </row>
    <row r="73" spans="1:13" ht="103.5">
      <c r="A73" s="74" t="s">
        <v>35</v>
      </c>
      <c r="B73" s="23">
        <v>143182</v>
      </c>
      <c r="C73" s="23" t="s">
        <v>60</v>
      </c>
      <c r="D73" s="23" t="s">
        <v>71</v>
      </c>
      <c r="E73" s="23" t="s">
        <v>68</v>
      </c>
      <c r="F73" s="23" t="s">
        <v>72</v>
      </c>
      <c r="G73" s="30" t="s">
        <v>68</v>
      </c>
      <c r="H73" s="24">
        <f>Table3[[#This Row],[% Allocated]]*Table3[[#This Row],[Total Upgrade Cost]]</f>
        <v>0</v>
      </c>
      <c r="I73" s="25">
        <v>0</v>
      </c>
      <c r="J73" s="26">
        <v>12238460</v>
      </c>
      <c r="K73" s="79" t="s">
        <v>459</v>
      </c>
      <c r="L73" s="27" t="s">
        <v>117</v>
      </c>
      <c r="M73" s="28">
        <v>36</v>
      </c>
    </row>
    <row r="74" spans="1:13" ht="34.5">
      <c r="A74" s="74" t="s">
        <v>35</v>
      </c>
      <c r="B74" s="23" t="s">
        <v>188</v>
      </c>
      <c r="C74" s="23" t="s">
        <v>60</v>
      </c>
      <c r="D74" s="23" t="s">
        <v>187</v>
      </c>
      <c r="E74" s="23" t="s">
        <v>68</v>
      </c>
      <c r="F74" s="23" t="s">
        <v>189</v>
      </c>
      <c r="G74" s="30" t="s">
        <v>68</v>
      </c>
      <c r="H74" s="24">
        <f>Table3[[#This Row],[% Allocated]]*Table3[[#This Row],[Total Upgrade Cost]]</f>
        <v>0</v>
      </c>
      <c r="I74" s="25">
        <v>0</v>
      </c>
      <c r="J74" s="26">
        <v>428620878</v>
      </c>
      <c r="K74" s="79" t="s">
        <v>459</v>
      </c>
      <c r="L74" s="27" t="s">
        <v>32</v>
      </c>
      <c r="M74" s="28">
        <v>36</v>
      </c>
    </row>
    <row r="75" spans="1:13" ht="51.75">
      <c r="A75" s="74" t="s">
        <v>35</v>
      </c>
      <c r="B75" s="23">
        <v>170696</v>
      </c>
      <c r="C75" s="23" t="s">
        <v>76</v>
      </c>
      <c r="D75" s="23" t="s">
        <v>83</v>
      </c>
      <c r="E75" s="23" t="s">
        <v>62</v>
      </c>
      <c r="F75" s="23" t="s">
        <v>220</v>
      </c>
      <c r="G75" s="30" t="s">
        <v>492</v>
      </c>
      <c r="H75" s="24">
        <f>Table3[[#This Row],[% Allocated]]*Table3[[#This Row],[Total Upgrade Cost]]</f>
        <v>22489278.385017354</v>
      </c>
      <c r="I75" s="29">
        <v>0.3279343179564973</v>
      </c>
      <c r="J75" s="26">
        <v>68578606</v>
      </c>
      <c r="K75" s="82" t="s">
        <v>460</v>
      </c>
      <c r="L75" s="27" t="s">
        <v>58</v>
      </c>
      <c r="M75" s="28">
        <v>48</v>
      </c>
    </row>
    <row r="76" spans="1:13" ht="34.5">
      <c r="A76" s="74" t="s">
        <v>35</v>
      </c>
      <c r="B76" s="23">
        <v>158076</v>
      </c>
      <c r="C76" s="23" t="s">
        <v>60</v>
      </c>
      <c r="D76" s="23" t="s">
        <v>231</v>
      </c>
      <c r="E76" s="23" t="s">
        <v>122</v>
      </c>
      <c r="F76" s="23" t="s">
        <v>250</v>
      </c>
      <c r="G76" s="18" t="s">
        <v>491</v>
      </c>
      <c r="H76" s="24">
        <f>Table3[[#This Row],[% Allocated]]*Table3[[#This Row],[Total Upgrade Cost]]</f>
        <v>1909985</v>
      </c>
      <c r="I76" s="25">
        <v>1</v>
      </c>
      <c r="J76" s="26">
        <v>1909985</v>
      </c>
      <c r="K76" s="79" t="s">
        <v>459</v>
      </c>
      <c r="L76" s="27" t="s">
        <v>57</v>
      </c>
      <c r="M76" s="28">
        <v>36</v>
      </c>
    </row>
    <row r="77" spans="1:13" ht="34.5">
      <c r="A77" s="74" t="s">
        <v>35</v>
      </c>
      <c r="B77" s="23">
        <v>158077</v>
      </c>
      <c r="C77" s="23" t="s">
        <v>60</v>
      </c>
      <c r="D77" s="23" t="s">
        <v>230</v>
      </c>
      <c r="E77" s="23" t="s">
        <v>122</v>
      </c>
      <c r="F77" s="23" t="s">
        <v>250</v>
      </c>
      <c r="G77" s="18" t="s">
        <v>491</v>
      </c>
      <c r="H77" s="24">
        <f>Table3[[#This Row],[% Allocated]]*Table3[[#This Row],[Total Upgrade Cost]]</f>
        <v>2148537</v>
      </c>
      <c r="I77" s="25">
        <v>1</v>
      </c>
      <c r="J77" s="26">
        <v>2148537</v>
      </c>
      <c r="K77" s="79" t="s">
        <v>459</v>
      </c>
      <c r="L77" s="27" t="s">
        <v>57</v>
      </c>
      <c r="M77" s="28">
        <v>36</v>
      </c>
    </row>
    <row r="78" spans="1:13" ht="34.5">
      <c r="A78" s="74" t="s">
        <v>36</v>
      </c>
      <c r="B78" s="23">
        <v>158276</v>
      </c>
      <c r="C78" s="23" t="s">
        <v>60</v>
      </c>
      <c r="D78" s="23" t="s">
        <v>132</v>
      </c>
      <c r="E78" s="23" t="s">
        <v>122</v>
      </c>
      <c r="F78" s="23" t="s">
        <v>150</v>
      </c>
      <c r="G78" s="18" t="s">
        <v>491</v>
      </c>
      <c r="H78" s="24">
        <f>Table3[[#This Row],[% Allocated]]*Table3[[#This Row],[Total Upgrade Cost]]</f>
        <v>1043206</v>
      </c>
      <c r="I78" s="25">
        <v>1</v>
      </c>
      <c r="J78" s="26">
        <v>1043206</v>
      </c>
      <c r="K78" s="79" t="s">
        <v>459</v>
      </c>
      <c r="L78" s="27" t="s">
        <v>64</v>
      </c>
      <c r="M78" s="28">
        <v>48</v>
      </c>
    </row>
    <row r="79" spans="1:13" ht="34.5">
      <c r="A79" s="74" t="s">
        <v>36</v>
      </c>
      <c r="B79" s="23">
        <v>158277</v>
      </c>
      <c r="C79" s="23" t="s">
        <v>60</v>
      </c>
      <c r="D79" s="23" t="s">
        <v>131</v>
      </c>
      <c r="E79" s="23" t="s">
        <v>122</v>
      </c>
      <c r="F79" s="23" t="s">
        <v>150</v>
      </c>
      <c r="G79" s="18" t="s">
        <v>491</v>
      </c>
      <c r="H79" s="24">
        <f>Table3[[#This Row],[% Allocated]]*Table3[[#This Row],[Total Upgrade Cost]]</f>
        <v>16371914</v>
      </c>
      <c r="I79" s="25">
        <v>1</v>
      </c>
      <c r="J79" s="26">
        <v>16371914</v>
      </c>
      <c r="K79" s="79" t="s">
        <v>459</v>
      </c>
      <c r="L79" s="27" t="s">
        <v>64</v>
      </c>
      <c r="M79" s="28">
        <v>48</v>
      </c>
    </row>
    <row r="80" spans="1:13" ht="34.5">
      <c r="A80" s="74" t="s">
        <v>37</v>
      </c>
      <c r="B80" s="23">
        <v>158214</v>
      </c>
      <c r="C80" s="23" t="s">
        <v>60</v>
      </c>
      <c r="D80" s="23" t="s">
        <v>134</v>
      </c>
      <c r="E80" s="23" t="s">
        <v>122</v>
      </c>
      <c r="F80" s="23" t="s">
        <v>151</v>
      </c>
      <c r="G80" s="18" t="s">
        <v>491</v>
      </c>
      <c r="H80" s="24">
        <f>Table3[[#This Row],[% Allocated]]*Table3[[#This Row],[Total Upgrade Cost]]</f>
        <v>1061551</v>
      </c>
      <c r="I80" s="25">
        <v>1</v>
      </c>
      <c r="J80" s="26">
        <v>1061551</v>
      </c>
      <c r="K80" s="79" t="s">
        <v>459</v>
      </c>
      <c r="L80" s="27" t="s">
        <v>64</v>
      </c>
      <c r="M80" s="28">
        <v>48</v>
      </c>
    </row>
    <row r="81" spans="1:13" ht="34.5">
      <c r="A81" s="74" t="s">
        <v>37</v>
      </c>
      <c r="B81" s="23">
        <v>158215</v>
      </c>
      <c r="C81" s="23" t="s">
        <v>60</v>
      </c>
      <c r="D81" s="23" t="s">
        <v>133</v>
      </c>
      <c r="E81" s="23" t="s">
        <v>122</v>
      </c>
      <c r="F81" s="23" t="s">
        <v>151</v>
      </c>
      <c r="G81" s="18" t="s">
        <v>491</v>
      </c>
      <c r="H81" s="24">
        <f>Table3[[#This Row],[% Allocated]]*Table3[[#This Row],[Total Upgrade Cost]]</f>
        <v>2176169</v>
      </c>
      <c r="I81" s="25">
        <v>1</v>
      </c>
      <c r="J81" s="26">
        <v>2176169</v>
      </c>
      <c r="K81" s="79" t="s">
        <v>459</v>
      </c>
      <c r="L81" s="27" t="s">
        <v>64</v>
      </c>
      <c r="M81" s="28">
        <v>48</v>
      </c>
    </row>
    <row r="82" spans="1:13" ht="103.5">
      <c r="A82" s="74" t="s">
        <v>38</v>
      </c>
      <c r="B82" s="23">
        <v>143182</v>
      </c>
      <c r="C82" s="23" t="s">
        <v>60</v>
      </c>
      <c r="D82" s="23" t="s">
        <v>71</v>
      </c>
      <c r="E82" s="23" t="s">
        <v>68</v>
      </c>
      <c r="F82" s="23" t="s">
        <v>72</v>
      </c>
      <c r="G82" s="30" t="s">
        <v>68</v>
      </c>
      <c r="H82" s="24">
        <f>Table3[[#This Row],[% Allocated]]*Table3[[#This Row],[Total Upgrade Cost]]</f>
        <v>0</v>
      </c>
      <c r="I82" s="25">
        <v>0</v>
      </c>
      <c r="J82" s="26">
        <v>12238460</v>
      </c>
      <c r="K82" s="79" t="s">
        <v>459</v>
      </c>
      <c r="L82" s="27" t="s">
        <v>117</v>
      </c>
      <c r="M82" s="28">
        <v>36</v>
      </c>
    </row>
    <row r="83" spans="1:13" ht="34.5">
      <c r="A83" s="74" t="s">
        <v>38</v>
      </c>
      <c r="B83" s="23" t="s">
        <v>188</v>
      </c>
      <c r="C83" s="23" t="s">
        <v>60</v>
      </c>
      <c r="D83" s="23" t="s">
        <v>187</v>
      </c>
      <c r="E83" s="23" t="s">
        <v>68</v>
      </c>
      <c r="F83" s="23" t="s">
        <v>189</v>
      </c>
      <c r="G83" s="30" t="s">
        <v>68</v>
      </c>
      <c r="H83" s="24">
        <f>Table3[[#This Row],[% Allocated]]*Table3[[#This Row],[Total Upgrade Cost]]</f>
        <v>0</v>
      </c>
      <c r="I83" s="25">
        <v>0</v>
      </c>
      <c r="J83" s="26">
        <v>428620878</v>
      </c>
      <c r="K83" s="79" t="s">
        <v>459</v>
      </c>
      <c r="L83" s="27" t="s">
        <v>32</v>
      </c>
      <c r="M83" s="28">
        <v>36</v>
      </c>
    </row>
    <row r="84" spans="1:13" ht="34.5">
      <c r="A84" s="74" t="s">
        <v>38</v>
      </c>
      <c r="B84" s="23">
        <v>170700</v>
      </c>
      <c r="C84" s="23" t="s">
        <v>60</v>
      </c>
      <c r="D84" s="23" t="s">
        <v>98</v>
      </c>
      <c r="E84" s="23" t="s">
        <v>62</v>
      </c>
      <c r="F84" s="23" t="s">
        <v>109</v>
      </c>
      <c r="G84" s="30" t="s">
        <v>492</v>
      </c>
      <c r="H84" s="24">
        <f>Table3[[#This Row],[% Allocated]]*Table3[[#This Row],[Total Upgrade Cost]]</f>
        <v>88833.901266342291</v>
      </c>
      <c r="I84" s="25">
        <v>0.17766780253268458</v>
      </c>
      <c r="J84" s="26">
        <v>500000</v>
      </c>
      <c r="K84" s="82" t="s">
        <v>460</v>
      </c>
      <c r="L84" s="27" t="s">
        <v>24</v>
      </c>
      <c r="M84" s="28">
        <v>36</v>
      </c>
    </row>
    <row r="85" spans="1:13" ht="34.5">
      <c r="A85" s="74" t="s">
        <v>38</v>
      </c>
      <c r="B85" s="23">
        <v>170698</v>
      </c>
      <c r="C85" s="23" t="s">
        <v>76</v>
      </c>
      <c r="D85" s="23" t="s">
        <v>85</v>
      </c>
      <c r="E85" s="23" t="s">
        <v>62</v>
      </c>
      <c r="F85" s="23" t="s">
        <v>91</v>
      </c>
      <c r="G85" s="30" t="s">
        <v>492</v>
      </c>
      <c r="H85" s="24">
        <f>Table3[[#This Row],[% Allocated]]*Table3[[#This Row],[Total Upgrade Cost]]</f>
        <v>4147559.4497388485</v>
      </c>
      <c r="I85" s="29">
        <v>0.22908364814906648</v>
      </c>
      <c r="J85" s="26">
        <v>18105000</v>
      </c>
      <c r="K85" s="82" t="s">
        <v>460</v>
      </c>
      <c r="L85" s="27" t="s">
        <v>57</v>
      </c>
      <c r="M85" s="28">
        <v>36</v>
      </c>
    </row>
    <row r="86" spans="1:13" ht="51.75">
      <c r="A86" s="74" t="s">
        <v>38</v>
      </c>
      <c r="B86" s="23">
        <v>158080</v>
      </c>
      <c r="C86" s="23" t="s">
        <v>60</v>
      </c>
      <c r="D86" s="23" t="s">
        <v>176</v>
      </c>
      <c r="E86" s="23" t="s">
        <v>122</v>
      </c>
      <c r="F86" s="23" t="s">
        <v>175</v>
      </c>
      <c r="G86" s="18" t="s">
        <v>491</v>
      </c>
      <c r="H86" s="24">
        <f>Table3[[#This Row],[% Allocated]]*Table3[[#This Row],[Total Upgrade Cost]]</f>
        <v>2000000</v>
      </c>
      <c r="I86" s="25">
        <v>1</v>
      </c>
      <c r="J86" s="26">
        <v>2000000</v>
      </c>
      <c r="K86" s="79" t="s">
        <v>459</v>
      </c>
      <c r="L86" s="27" t="s">
        <v>24</v>
      </c>
      <c r="M86" s="28">
        <v>60</v>
      </c>
    </row>
    <row r="87" spans="1:13" ht="51.75">
      <c r="A87" s="74" t="s">
        <v>38</v>
      </c>
      <c r="B87" s="23">
        <v>158081</v>
      </c>
      <c r="C87" s="23" t="s">
        <v>60</v>
      </c>
      <c r="D87" s="23" t="s">
        <v>174</v>
      </c>
      <c r="E87" s="23" t="s">
        <v>122</v>
      </c>
      <c r="F87" s="23" t="s">
        <v>175</v>
      </c>
      <c r="G87" s="18" t="s">
        <v>491</v>
      </c>
      <c r="H87" s="24">
        <f>Table3[[#This Row],[% Allocated]]*Table3[[#This Row],[Total Upgrade Cost]]</f>
        <v>7000000</v>
      </c>
      <c r="I87" s="25">
        <v>1</v>
      </c>
      <c r="J87" s="26">
        <v>7000000</v>
      </c>
      <c r="K87" s="79" t="s">
        <v>459</v>
      </c>
      <c r="L87" s="27" t="s">
        <v>24</v>
      </c>
      <c r="M87" s="28">
        <v>60</v>
      </c>
    </row>
    <row r="88" spans="1:13" ht="103.5">
      <c r="A88" s="74" t="s">
        <v>39</v>
      </c>
      <c r="B88" s="23">
        <v>143182</v>
      </c>
      <c r="C88" s="23" t="s">
        <v>60</v>
      </c>
      <c r="D88" s="23" t="s">
        <v>71</v>
      </c>
      <c r="E88" s="23" t="s">
        <v>68</v>
      </c>
      <c r="F88" s="23" t="s">
        <v>72</v>
      </c>
      <c r="G88" s="30" t="s">
        <v>68</v>
      </c>
      <c r="H88" s="24">
        <f>Table3[[#This Row],[% Allocated]]*Table3[[#This Row],[Total Upgrade Cost]]</f>
        <v>0</v>
      </c>
      <c r="I88" s="25">
        <v>0</v>
      </c>
      <c r="J88" s="26">
        <v>12238460</v>
      </c>
      <c r="K88" s="79" t="s">
        <v>459</v>
      </c>
      <c r="L88" s="27" t="s">
        <v>117</v>
      </c>
      <c r="M88" s="28">
        <v>36</v>
      </c>
    </row>
    <row r="89" spans="1:13" ht="103.5">
      <c r="A89" s="74" t="s">
        <v>39</v>
      </c>
      <c r="B89" s="23">
        <v>220737</v>
      </c>
      <c r="C89" s="23" t="s">
        <v>76</v>
      </c>
      <c r="D89" s="23" t="s">
        <v>88</v>
      </c>
      <c r="E89" s="23" t="s">
        <v>68</v>
      </c>
      <c r="F89" s="23" t="s">
        <v>241</v>
      </c>
      <c r="G89" s="30" t="s">
        <v>68</v>
      </c>
      <c r="H89" s="24">
        <f>Table3[[#This Row],[% Allocated]]*Table3[[#This Row],[Total Upgrade Cost]]</f>
        <v>0</v>
      </c>
      <c r="I89" s="29">
        <v>0</v>
      </c>
      <c r="J89" s="26">
        <v>4070000</v>
      </c>
      <c r="K89" s="79" t="s">
        <v>459</v>
      </c>
      <c r="L89" s="27" t="s">
        <v>58</v>
      </c>
      <c r="M89" s="33">
        <v>46905</v>
      </c>
    </row>
    <row r="90" spans="1:13" ht="34.5">
      <c r="A90" s="74" t="s">
        <v>39</v>
      </c>
      <c r="B90" s="23" t="s">
        <v>188</v>
      </c>
      <c r="C90" s="23" t="s">
        <v>60</v>
      </c>
      <c r="D90" s="23" t="s">
        <v>187</v>
      </c>
      <c r="E90" s="23" t="s">
        <v>68</v>
      </c>
      <c r="F90" s="23" t="s">
        <v>189</v>
      </c>
      <c r="G90" s="30" t="s">
        <v>68</v>
      </c>
      <c r="H90" s="24">
        <f>Table3[[#This Row],[% Allocated]]*Table3[[#This Row],[Total Upgrade Cost]]</f>
        <v>0</v>
      </c>
      <c r="I90" s="25">
        <v>0</v>
      </c>
      <c r="J90" s="26">
        <v>428620878</v>
      </c>
      <c r="K90" s="79" t="s">
        <v>459</v>
      </c>
      <c r="L90" s="27" t="s">
        <v>32</v>
      </c>
      <c r="M90" s="28">
        <v>36</v>
      </c>
    </row>
    <row r="91" spans="1:13" ht="34.5">
      <c r="A91" s="74" t="s">
        <v>39</v>
      </c>
      <c r="B91" s="23">
        <v>170695</v>
      </c>
      <c r="C91" s="23" t="s">
        <v>76</v>
      </c>
      <c r="D91" s="23" t="s">
        <v>82</v>
      </c>
      <c r="E91" s="23" t="s">
        <v>62</v>
      </c>
      <c r="F91" s="23" t="s">
        <v>89</v>
      </c>
      <c r="G91" s="18" t="s">
        <v>491</v>
      </c>
      <c r="H91" s="24">
        <f>Table3[[#This Row],[% Allocated]]*Table3[[#This Row],[Total Upgrade Cost]]</f>
        <v>31889839</v>
      </c>
      <c r="I91" s="29">
        <v>1</v>
      </c>
      <c r="J91" s="26">
        <v>31889839</v>
      </c>
      <c r="K91" s="82" t="s">
        <v>460</v>
      </c>
      <c r="L91" s="27" t="s">
        <v>58</v>
      </c>
      <c r="M91" s="28">
        <v>42</v>
      </c>
    </row>
    <row r="92" spans="1:13" ht="34.5">
      <c r="A92" s="74" t="s">
        <v>39</v>
      </c>
      <c r="B92" s="23">
        <v>170697</v>
      </c>
      <c r="C92" s="23" t="s">
        <v>76</v>
      </c>
      <c r="D92" s="23" t="s">
        <v>84</v>
      </c>
      <c r="E92" s="23" t="s">
        <v>62</v>
      </c>
      <c r="F92" s="23" t="s">
        <v>90</v>
      </c>
      <c r="G92" s="18" t="s">
        <v>491</v>
      </c>
      <c r="H92" s="24">
        <f>Table3[[#This Row],[% Allocated]]*Table3[[#This Row],[Total Upgrade Cost]]</f>
        <v>26128409</v>
      </c>
      <c r="I92" s="29">
        <v>1</v>
      </c>
      <c r="J92" s="26">
        <v>26128409</v>
      </c>
      <c r="K92" s="82" t="s">
        <v>460</v>
      </c>
      <c r="L92" s="27" t="s">
        <v>58</v>
      </c>
      <c r="M92" s="28">
        <v>54</v>
      </c>
    </row>
    <row r="93" spans="1:13" ht="34.5">
      <c r="A93" s="74" t="s">
        <v>39</v>
      </c>
      <c r="B93" s="23">
        <v>170702</v>
      </c>
      <c r="C93" s="23" t="s">
        <v>60</v>
      </c>
      <c r="D93" s="23" t="s">
        <v>79</v>
      </c>
      <c r="E93" s="23" t="s">
        <v>62</v>
      </c>
      <c r="F93" s="23" t="s">
        <v>221</v>
      </c>
      <c r="G93" s="18" t="s">
        <v>491</v>
      </c>
      <c r="H93" s="24">
        <f>Table3[[#This Row],[% Allocated]]*Table3[[#This Row],[Total Upgrade Cost]]</f>
        <v>28546787</v>
      </c>
      <c r="I93" s="25">
        <v>1</v>
      </c>
      <c r="J93" s="34">
        <v>28546787</v>
      </c>
      <c r="K93" s="82" t="s">
        <v>460</v>
      </c>
      <c r="L93" s="27" t="s">
        <v>58</v>
      </c>
      <c r="M93" s="28">
        <v>42</v>
      </c>
    </row>
    <row r="94" spans="1:13" ht="34.5">
      <c r="A94" s="74" t="s">
        <v>39</v>
      </c>
      <c r="B94" s="23">
        <v>158434</v>
      </c>
      <c r="C94" s="23" t="s">
        <v>60</v>
      </c>
      <c r="D94" s="23" t="s">
        <v>207</v>
      </c>
      <c r="E94" s="23" t="s">
        <v>122</v>
      </c>
      <c r="F94" s="23" t="s">
        <v>206</v>
      </c>
      <c r="G94" s="18" t="s">
        <v>491</v>
      </c>
      <c r="H94" s="24">
        <f>Table3[[#This Row],[% Allocated]]*Table3[[#This Row],[Total Upgrade Cost]]</f>
        <v>8033377</v>
      </c>
      <c r="I94" s="25">
        <v>1</v>
      </c>
      <c r="J94" s="26">
        <v>8033377</v>
      </c>
      <c r="K94" s="79" t="s">
        <v>459</v>
      </c>
      <c r="L94" s="27" t="s">
        <v>58</v>
      </c>
      <c r="M94" s="28">
        <v>36</v>
      </c>
    </row>
    <row r="95" spans="1:13" ht="34.5">
      <c r="A95" s="74" t="s">
        <v>39</v>
      </c>
      <c r="B95" s="23">
        <v>158435</v>
      </c>
      <c r="C95" s="23" t="s">
        <v>60</v>
      </c>
      <c r="D95" s="23" t="s">
        <v>205</v>
      </c>
      <c r="E95" s="23" t="s">
        <v>122</v>
      </c>
      <c r="F95" s="23" t="s">
        <v>206</v>
      </c>
      <c r="G95" s="18" t="s">
        <v>491</v>
      </c>
      <c r="H95" s="24">
        <f>Table3[[#This Row],[% Allocated]]*Table3[[#This Row],[Total Upgrade Cost]]</f>
        <v>4376332</v>
      </c>
      <c r="I95" s="25">
        <v>1</v>
      </c>
      <c r="J95" s="26">
        <v>4376332</v>
      </c>
      <c r="K95" s="79" t="s">
        <v>459</v>
      </c>
      <c r="L95" s="27" t="s">
        <v>58</v>
      </c>
      <c r="M95" s="28">
        <v>36</v>
      </c>
    </row>
    <row r="96" spans="1:13" ht="103.5">
      <c r="A96" s="74" t="s">
        <v>40</v>
      </c>
      <c r="B96" s="23">
        <v>143182</v>
      </c>
      <c r="C96" s="23" t="s">
        <v>60</v>
      </c>
      <c r="D96" s="23" t="s">
        <v>71</v>
      </c>
      <c r="E96" s="23" t="s">
        <v>68</v>
      </c>
      <c r="F96" s="23" t="s">
        <v>72</v>
      </c>
      <c r="G96" s="30" t="s">
        <v>68</v>
      </c>
      <c r="H96" s="24">
        <f>Table3[[#This Row],[% Allocated]]*Table3[[#This Row],[Total Upgrade Cost]]</f>
        <v>0</v>
      </c>
      <c r="I96" s="25">
        <v>0</v>
      </c>
      <c r="J96" s="26">
        <v>12238460</v>
      </c>
      <c r="K96" s="79" t="s">
        <v>459</v>
      </c>
      <c r="L96" s="27" t="s">
        <v>117</v>
      </c>
      <c r="M96" s="28">
        <v>36</v>
      </c>
    </row>
    <row r="97" spans="1:13" ht="34.5">
      <c r="A97" s="74" t="s">
        <v>40</v>
      </c>
      <c r="B97" s="23" t="s">
        <v>188</v>
      </c>
      <c r="C97" s="23" t="s">
        <v>60</v>
      </c>
      <c r="D97" s="23" t="s">
        <v>187</v>
      </c>
      <c r="E97" s="23" t="s">
        <v>68</v>
      </c>
      <c r="F97" s="23" t="s">
        <v>189</v>
      </c>
      <c r="G97" s="30" t="s">
        <v>68</v>
      </c>
      <c r="H97" s="24">
        <f>Table3[[#This Row],[% Allocated]]*Table3[[#This Row],[Total Upgrade Cost]]</f>
        <v>0</v>
      </c>
      <c r="I97" s="25">
        <v>0</v>
      </c>
      <c r="J97" s="26">
        <v>428620878</v>
      </c>
      <c r="K97" s="79" t="s">
        <v>459</v>
      </c>
      <c r="L97" s="27" t="s">
        <v>32</v>
      </c>
      <c r="M97" s="28">
        <v>36</v>
      </c>
    </row>
    <row r="98" spans="1:13" ht="34.5">
      <c r="A98" s="74" t="s">
        <v>40</v>
      </c>
      <c r="B98" s="23">
        <v>158066</v>
      </c>
      <c r="C98" s="23" t="s">
        <v>60</v>
      </c>
      <c r="D98" s="23" t="s">
        <v>233</v>
      </c>
      <c r="E98" s="23" t="s">
        <v>122</v>
      </c>
      <c r="F98" s="23" t="s">
        <v>246</v>
      </c>
      <c r="G98" s="18" t="s">
        <v>491</v>
      </c>
      <c r="H98" s="24">
        <f>Table3[[#This Row],[% Allocated]]*Table3[[#This Row],[Total Upgrade Cost]]</f>
        <v>3107787</v>
      </c>
      <c r="I98" s="25">
        <v>1</v>
      </c>
      <c r="J98" s="26">
        <v>3107787</v>
      </c>
      <c r="K98" s="79" t="s">
        <v>459</v>
      </c>
      <c r="L98" s="27" t="s">
        <v>57</v>
      </c>
      <c r="M98" s="28">
        <v>36</v>
      </c>
    </row>
    <row r="99" spans="1:13" ht="34.5">
      <c r="A99" s="74" t="s">
        <v>40</v>
      </c>
      <c r="B99" s="23">
        <v>158067</v>
      </c>
      <c r="C99" s="23" t="s">
        <v>60</v>
      </c>
      <c r="D99" s="23" t="s">
        <v>232</v>
      </c>
      <c r="E99" s="23" t="s">
        <v>122</v>
      </c>
      <c r="F99" s="23" t="s">
        <v>246</v>
      </c>
      <c r="G99" s="18" t="s">
        <v>491</v>
      </c>
      <c r="H99" s="24">
        <f>Table3[[#This Row],[% Allocated]]*Table3[[#This Row],[Total Upgrade Cost]]</f>
        <v>7251500</v>
      </c>
      <c r="I99" s="25">
        <v>1</v>
      </c>
      <c r="J99" s="26">
        <v>7251500</v>
      </c>
      <c r="K99" s="79" t="s">
        <v>459</v>
      </c>
      <c r="L99" s="27" t="s">
        <v>57</v>
      </c>
      <c r="M99" s="28">
        <v>36</v>
      </c>
    </row>
    <row r="100" spans="1:13" ht="103.5">
      <c r="A100" s="74" t="s">
        <v>41</v>
      </c>
      <c r="B100" s="23">
        <v>143182</v>
      </c>
      <c r="C100" s="23" t="s">
        <v>60</v>
      </c>
      <c r="D100" s="23" t="s">
        <v>71</v>
      </c>
      <c r="E100" s="23" t="s">
        <v>68</v>
      </c>
      <c r="F100" s="23" t="s">
        <v>72</v>
      </c>
      <c r="G100" s="30" t="s">
        <v>68</v>
      </c>
      <c r="H100" s="24">
        <f>Table3[[#This Row],[% Allocated]]*Table3[[#This Row],[Total Upgrade Cost]]</f>
        <v>0</v>
      </c>
      <c r="I100" s="25">
        <v>0</v>
      </c>
      <c r="J100" s="26">
        <v>12238460</v>
      </c>
      <c r="K100" s="79" t="s">
        <v>459</v>
      </c>
      <c r="L100" s="27" t="s">
        <v>117</v>
      </c>
      <c r="M100" s="28">
        <v>36</v>
      </c>
    </row>
    <row r="101" spans="1:13" ht="34.5">
      <c r="A101" s="74" t="s">
        <v>41</v>
      </c>
      <c r="B101" s="23" t="s">
        <v>188</v>
      </c>
      <c r="C101" s="23" t="s">
        <v>60</v>
      </c>
      <c r="D101" s="23" t="s">
        <v>187</v>
      </c>
      <c r="E101" s="23" t="s">
        <v>68</v>
      </c>
      <c r="F101" s="23" t="s">
        <v>189</v>
      </c>
      <c r="G101" s="30" t="s">
        <v>68</v>
      </c>
      <c r="H101" s="24">
        <f>Table3[[#This Row],[% Allocated]]*Table3[[#This Row],[Total Upgrade Cost]]</f>
        <v>0</v>
      </c>
      <c r="I101" s="25">
        <v>0</v>
      </c>
      <c r="J101" s="26">
        <v>428620878</v>
      </c>
      <c r="K101" s="79" t="s">
        <v>459</v>
      </c>
      <c r="L101" s="27" t="s">
        <v>32</v>
      </c>
      <c r="M101" s="28">
        <v>36</v>
      </c>
    </row>
    <row r="102" spans="1:13" ht="31.15" customHeight="1">
      <c r="A102" s="74" t="s">
        <v>41</v>
      </c>
      <c r="B102" s="23">
        <v>170700</v>
      </c>
      <c r="C102" s="23" t="s">
        <v>60</v>
      </c>
      <c r="D102" s="23" t="s">
        <v>98</v>
      </c>
      <c r="E102" s="23" t="s">
        <v>62</v>
      </c>
      <c r="F102" s="23" t="s">
        <v>109</v>
      </c>
      <c r="G102" s="30" t="s">
        <v>492</v>
      </c>
      <c r="H102" s="24">
        <f>Table3[[#This Row],[% Allocated]]*Table3[[#This Row],[Total Upgrade Cost]]</f>
        <v>143976.54595562629</v>
      </c>
      <c r="I102" s="25">
        <v>0.28795309191125257</v>
      </c>
      <c r="J102" s="26">
        <v>500000</v>
      </c>
      <c r="K102" s="82" t="s">
        <v>460</v>
      </c>
      <c r="L102" s="27" t="s">
        <v>24</v>
      </c>
      <c r="M102" s="28">
        <v>36</v>
      </c>
    </row>
    <row r="103" spans="1:13" ht="34.5">
      <c r="A103" s="74" t="s">
        <v>41</v>
      </c>
      <c r="B103" s="23">
        <v>170708</v>
      </c>
      <c r="C103" s="23" t="s">
        <v>60</v>
      </c>
      <c r="D103" s="23" t="s">
        <v>99</v>
      </c>
      <c r="E103" s="23" t="s">
        <v>62</v>
      </c>
      <c r="F103" s="23" t="s">
        <v>112</v>
      </c>
      <c r="G103" s="18" t="s">
        <v>491</v>
      </c>
      <c r="H103" s="24">
        <f>Table3[[#This Row],[% Allocated]]*Table3[[#This Row],[Total Upgrade Cost]]</f>
        <v>8001000</v>
      </c>
      <c r="I103" s="25">
        <v>1</v>
      </c>
      <c r="J103" s="26">
        <v>8001000</v>
      </c>
      <c r="K103" s="82" t="s">
        <v>460</v>
      </c>
      <c r="L103" s="27" t="s">
        <v>24</v>
      </c>
      <c r="M103" s="28">
        <v>36</v>
      </c>
    </row>
    <row r="104" spans="1:13" ht="34.5">
      <c r="A104" s="74" t="s">
        <v>41</v>
      </c>
      <c r="B104" s="23">
        <v>158111</v>
      </c>
      <c r="C104" s="23" t="s">
        <v>60</v>
      </c>
      <c r="D104" s="23" t="s">
        <v>179</v>
      </c>
      <c r="E104" s="23" t="s">
        <v>122</v>
      </c>
      <c r="F104" s="23" t="s">
        <v>178</v>
      </c>
      <c r="G104" s="18" t="s">
        <v>491</v>
      </c>
      <c r="H104" s="24">
        <f>Table3[[#This Row],[% Allocated]]*Table3[[#This Row],[Total Upgrade Cost]]</f>
        <v>2000000</v>
      </c>
      <c r="I104" s="25">
        <v>1</v>
      </c>
      <c r="J104" s="26">
        <v>2000000</v>
      </c>
      <c r="K104" s="79" t="s">
        <v>459</v>
      </c>
      <c r="L104" s="27" t="s">
        <v>24</v>
      </c>
      <c r="M104" s="28">
        <v>60</v>
      </c>
    </row>
    <row r="105" spans="1:13" ht="34.5">
      <c r="A105" s="74" t="s">
        <v>41</v>
      </c>
      <c r="B105" s="23">
        <v>158112</v>
      </c>
      <c r="C105" s="23" t="s">
        <v>60</v>
      </c>
      <c r="D105" s="23" t="s">
        <v>177</v>
      </c>
      <c r="E105" s="23" t="s">
        <v>122</v>
      </c>
      <c r="F105" s="23" t="s">
        <v>178</v>
      </c>
      <c r="G105" s="18" t="s">
        <v>491</v>
      </c>
      <c r="H105" s="24">
        <f>Table3[[#This Row],[% Allocated]]*Table3[[#This Row],[Total Upgrade Cost]]</f>
        <v>7000000</v>
      </c>
      <c r="I105" s="25">
        <v>1</v>
      </c>
      <c r="J105" s="26">
        <v>7000000</v>
      </c>
      <c r="K105" s="79" t="s">
        <v>459</v>
      </c>
      <c r="L105" s="27" t="s">
        <v>24</v>
      </c>
      <c r="M105" s="28">
        <v>60</v>
      </c>
    </row>
    <row r="106" spans="1:13" ht="103.5">
      <c r="A106" s="74" t="s">
        <v>42</v>
      </c>
      <c r="B106" s="23">
        <v>143182</v>
      </c>
      <c r="C106" s="23" t="s">
        <v>60</v>
      </c>
      <c r="D106" s="23" t="s">
        <v>71</v>
      </c>
      <c r="E106" s="23" t="s">
        <v>68</v>
      </c>
      <c r="F106" s="23" t="s">
        <v>72</v>
      </c>
      <c r="G106" s="30" t="s">
        <v>68</v>
      </c>
      <c r="H106" s="24">
        <f>Table3[[#This Row],[% Allocated]]*Table3[[#This Row],[Total Upgrade Cost]]</f>
        <v>0</v>
      </c>
      <c r="I106" s="25">
        <v>0</v>
      </c>
      <c r="J106" s="26">
        <v>12238460</v>
      </c>
      <c r="K106" s="79" t="s">
        <v>459</v>
      </c>
      <c r="L106" s="27" t="s">
        <v>117</v>
      </c>
      <c r="M106" s="28">
        <v>36</v>
      </c>
    </row>
    <row r="107" spans="1:13" ht="34.5">
      <c r="A107" s="74" t="s">
        <v>42</v>
      </c>
      <c r="B107" s="23" t="s">
        <v>188</v>
      </c>
      <c r="C107" s="23" t="s">
        <v>60</v>
      </c>
      <c r="D107" s="23" t="s">
        <v>187</v>
      </c>
      <c r="E107" s="23" t="s">
        <v>68</v>
      </c>
      <c r="F107" s="23" t="s">
        <v>189</v>
      </c>
      <c r="G107" s="30" t="s">
        <v>68</v>
      </c>
      <c r="H107" s="24">
        <f>Table3[[#This Row],[% Allocated]]*Table3[[#This Row],[Total Upgrade Cost]]</f>
        <v>0</v>
      </c>
      <c r="I107" s="25">
        <v>0</v>
      </c>
      <c r="J107" s="26">
        <v>428620878</v>
      </c>
      <c r="K107" s="79" t="s">
        <v>459</v>
      </c>
      <c r="L107" s="27" t="s">
        <v>32</v>
      </c>
      <c r="M107" s="28">
        <v>36</v>
      </c>
    </row>
    <row r="108" spans="1:13" ht="34.5">
      <c r="A108" s="74" t="s">
        <v>42</v>
      </c>
      <c r="B108" s="23">
        <v>158289</v>
      </c>
      <c r="C108" s="23" t="s">
        <v>60</v>
      </c>
      <c r="D108" s="23" t="s">
        <v>210</v>
      </c>
      <c r="E108" s="23" t="s">
        <v>122</v>
      </c>
      <c r="F108" s="23" t="s">
        <v>209</v>
      </c>
      <c r="G108" s="18" t="s">
        <v>491</v>
      </c>
      <c r="H108" s="24">
        <f>Table3[[#This Row],[% Allocated]]*Table3[[#This Row],[Total Upgrade Cost]]</f>
        <v>5407966</v>
      </c>
      <c r="I108" s="25">
        <v>1</v>
      </c>
      <c r="J108" s="26">
        <v>5407966</v>
      </c>
      <c r="K108" s="79" t="s">
        <v>459</v>
      </c>
      <c r="L108" s="27" t="s">
        <v>58</v>
      </c>
      <c r="M108" s="28">
        <v>36</v>
      </c>
    </row>
    <row r="109" spans="1:13" ht="34.5">
      <c r="A109" s="74" t="s">
        <v>42</v>
      </c>
      <c r="B109" s="23">
        <v>158290</v>
      </c>
      <c r="C109" s="23" t="s">
        <v>60</v>
      </c>
      <c r="D109" s="23" t="s">
        <v>208</v>
      </c>
      <c r="E109" s="23" t="s">
        <v>122</v>
      </c>
      <c r="F109" s="23" t="s">
        <v>209</v>
      </c>
      <c r="G109" s="18" t="s">
        <v>491</v>
      </c>
      <c r="H109" s="24">
        <f>Table3[[#This Row],[% Allocated]]*Table3[[#This Row],[Total Upgrade Cost]]</f>
        <v>4178188</v>
      </c>
      <c r="I109" s="25">
        <v>1</v>
      </c>
      <c r="J109" s="26">
        <v>4178188</v>
      </c>
      <c r="K109" s="79" t="s">
        <v>459</v>
      </c>
      <c r="L109" s="27" t="s">
        <v>58</v>
      </c>
      <c r="M109" s="28">
        <v>36</v>
      </c>
    </row>
    <row r="110" spans="1:13" ht="34.5">
      <c r="A110" s="74" t="s">
        <v>43</v>
      </c>
      <c r="B110" s="23">
        <v>158334</v>
      </c>
      <c r="C110" s="23" t="s">
        <v>60</v>
      </c>
      <c r="D110" s="23" t="s">
        <v>136</v>
      </c>
      <c r="E110" s="23" t="s">
        <v>122</v>
      </c>
      <c r="F110" s="23" t="s">
        <v>152</v>
      </c>
      <c r="G110" s="18" t="s">
        <v>491</v>
      </c>
      <c r="H110" s="24">
        <f>Table3[[#This Row],[% Allocated]]*Table3[[#This Row],[Total Upgrade Cost]]</f>
        <v>1066195</v>
      </c>
      <c r="I110" s="25">
        <v>1</v>
      </c>
      <c r="J110" s="26">
        <v>1066195</v>
      </c>
      <c r="K110" s="79" t="s">
        <v>459</v>
      </c>
      <c r="L110" s="27" t="s">
        <v>64</v>
      </c>
      <c r="M110" s="28">
        <v>48</v>
      </c>
    </row>
    <row r="111" spans="1:13" ht="34.5">
      <c r="A111" s="74" t="s">
        <v>43</v>
      </c>
      <c r="B111" s="23">
        <v>158335</v>
      </c>
      <c r="C111" s="23" t="s">
        <v>60</v>
      </c>
      <c r="D111" s="23" t="s">
        <v>135</v>
      </c>
      <c r="E111" s="23" t="s">
        <v>122</v>
      </c>
      <c r="F111" s="23" t="s">
        <v>152</v>
      </c>
      <c r="G111" s="18" t="s">
        <v>491</v>
      </c>
      <c r="H111" s="24">
        <f>Table3[[#This Row],[% Allocated]]*Table3[[#This Row],[Total Upgrade Cost]]</f>
        <v>18245089</v>
      </c>
      <c r="I111" s="25">
        <v>1</v>
      </c>
      <c r="J111" s="26">
        <v>18245089</v>
      </c>
      <c r="K111" s="79" t="s">
        <v>459</v>
      </c>
      <c r="L111" s="27" t="s">
        <v>64</v>
      </c>
      <c r="M111" s="28">
        <v>48</v>
      </c>
    </row>
    <row r="112" spans="1:13" ht="103.5">
      <c r="A112" s="74" t="s">
        <v>44</v>
      </c>
      <c r="B112" s="23">
        <v>143182</v>
      </c>
      <c r="C112" s="23" t="s">
        <v>60</v>
      </c>
      <c r="D112" s="23" t="s">
        <v>71</v>
      </c>
      <c r="E112" s="23" t="s">
        <v>68</v>
      </c>
      <c r="F112" s="23" t="s">
        <v>72</v>
      </c>
      <c r="G112" s="30" t="s">
        <v>68</v>
      </c>
      <c r="H112" s="24">
        <f>Table3[[#This Row],[% Allocated]]*Table3[[#This Row],[Total Upgrade Cost]]</f>
        <v>0</v>
      </c>
      <c r="I112" s="25">
        <v>0</v>
      </c>
      <c r="J112" s="26">
        <v>12238460</v>
      </c>
      <c r="K112" s="79" t="s">
        <v>459</v>
      </c>
      <c r="L112" s="27" t="s">
        <v>117</v>
      </c>
      <c r="M112" s="28">
        <v>36</v>
      </c>
    </row>
    <row r="113" spans="1:13" ht="34.5">
      <c r="A113" s="74" t="s">
        <v>44</v>
      </c>
      <c r="B113" s="23" t="s">
        <v>188</v>
      </c>
      <c r="C113" s="23" t="s">
        <v>60</v>
      </c>
      <c r="D113" s="23" t="s">
        <v>187</v>
      </c>
      <c r="E113" s="23" t="s">
        <v>68</v>
      </c>
      <c r="F113" s="23" t="s">
        <v>189</v>
      </c>
      <c r="G113" s="30" t="s">
        <v>68</v>
      </c>
      <c r="H113" s="24">
        <f>Table3[[#This Row],[% Allocated]]*Table3[[#This Row],[Total Upgrade Cost]]</f>
        <v>0</v>
      </c>
      <c r="I113" s="25">
        <v>0</v>
      </c>
      <c r="J113" s="26">
        <v>428620878</v>
      </c>
      <c r="K113" s="79" t="s">
        <v>459</v>
      </c>
      <c r="L113" s="27" t="s">
        <v>32</v>
      </c>
      <c r="M113" s="28">
        <v>36</v>
      </c>
    </row>
    <row r="114" spans="1:13" ht="34.5">
      <c r="A114" s="74" t="s">
        <v>44</v>
      </c>
      <c r="B114" s="23">
        <v>170700</v>
      </c>
      <c r="C114" s="23" t="s">
        <v>60</v>
      </c>
      <c r="D114" s="23" t="s">
        <v>98</v>
      </c>
      <c r="E114" s="23" t="s">
        <v>62</v>
      </c>
      <c r="F114" s="23" t="s">
        <v>109</v>
      </c>
      <c r="G114" s="30" t="s">
        <v>492</v>
      </c>
      <c r="H114" s="24">
        <f>Table3[[#This Row],[% Allocated]]*Table3[[#This Row],[Total Upgrade Cost]]</f>
        <v>267189.55277803139</v>
      </c>
      <c r="I114" s="25">
        <v>0.53437910555606283</v>
      </c>
      <c r="J114" s="35">
        <v>500000</v>
      </c>
      <c r="K114" s="82" t="s">
        <v>460</v>
      </c>
      <c r="L114" s="27" t="s">
        <v>24</v>
      </c>
      <c r="M114" s="28" t="s">
        <v>255</v>
      </c>
    </row>
    <row r="115" spans="1:13" ht="34.5">
      <c r="A115" s="74" t="s">
        <v>44</v>
      </c>
      <c r="B115" s="23">
        <v>158091</v>
      </c>
      <c r="C115" s="23" t="s">
        <v>60</v>
      </c>
      <c r="D115" s="23" t="s">
        <v>235</v>
      </c>
      <c r="E115" s="23" t="s">
        <v>122</v>
      </c>
      <c r="F115" s="23" t="s">
        <v>247</v>
      </c>
      <c r="G115" s="18" t="s">
        <v>491</v>
      </c>
      <c r="H115" s="24">
        <f>Table3[[#This Row],[% Allocated]]*Table3[[#This Row],[Total Upgrade Cost]]</f>
        <v>1968425</v>
      </c>
      <c r="I115" s="25">
        <v>1</v>
      </c>
      <c r="J115" s="26">
        <v>1968425</v>
      </c>
      <c r="K115" s="79" t="s">
        <v>459</v>
      </c>
      <c r="L115" s="27" t="s">
        <v>57</v>
      </c>
      <c r="M115" s="28">
        <v>36</v>
      </c>
    </row>
    <row r="116" spans="1:13" ht="34.5">
      <c r="A116" s="74" t="s">
        <v>44</v>
      </c>
      <c r="B116" s="23">
        <v>158092</v>
      </c>
      <c r="C116" s="23" t="s">
        <v>60</v>
      </c>
      <c r="D116" s="23" t="s">
        <v>234</v>
      </c>
      <c r="E116" s="23" t="s">
        <v>122</v>
      </c>
      <c r="F116" s="23" t="s">
        <v>247</v>
      </c>
      <c r="G116" s="18" t="s">
        <v>491</v>
      </c>
      <c r="H116" s="24">
        <f>Table3[[#This Row],[% Allocated]]*Table3[[#This Row],[Total Upgrade Cost]]</f>
        <v>4035007</v>
      </c>
      <c r="I116" s="25">
        <v>1</v>
      </c>
      <c r="J116" s="32">
        <v>4035007</v>
      </c>
      <c r="K116" s="79" t="s">
        <v>459</v>
      </c>
      <c r="L116" s="27" t="s">
        <v>57</v>
      </c>
      <c r="M116" s="28">
        <v>36</v>
      </c>
    </row>
    <row r="117" spans="1:13" ht="51.75">
      <c r="A117" s="74" t="s">
        <v>45</v>
      </c>
      <c r="B117" s="23">
        <v>158078</v>
      </c>
      <c r="C117" s="23" t="s">
        <v>60</v>
      </c>
      <c r="D117" s="23" t="s">
        <v>138</v>
      </c>
      <c r="E117" s="23" t="s">
        <v>122</v>
      </c>
      <c r="F117" s="23" t="s">
        <v>153</v>
      </c>
      <c r="G117" s="18" t="s">
        <v>491</v>
      </c>
      <c r="H117" s="24">
        <f>Table3[[#This Row],[% Allocated]]*Table3[[#This Row],[Total Upgrade Cost]]</f>
        <v>1066195</v>
      </c>
      <c r="I117" s="25">
        <v>1</v>
      </c>
      <c r="J117" s="26">
        <v>1066195</v>
      </c>
      <c r="K117" s="79" t="s">
        <v>459</v>
      </c>
      <c r="L117" s="27" t="s">
        <v>64</v>
      </c>
      <c r="M117" s="28">
        <v>48</v>
      </c>
    </row>
    <row r="118" spans="1:13" ht="51.75">
      <c r="A118" s="74" t="s">
        <v>45</v>
      </c>
      <c r="B118" s="23">
        <v>158079</v>
      </c>
      <c r="C118" s="23" t="s">
        <v>60</v>
      </c>
      <c r="D118" s="23" t="s">
        <v>137</v>
      </c>
      <c r="E118" s="23" t="s">
        <v>122</v>
      </c>
      <c r="F118" s="23" t="s">
        <v>153</v>
      </c>
      <c r="G118" s="18" t="s">
        <v>491</v>
      </c>
      <c r="H118" s="24">
        <f>Table3[[#This Row],[% Allocated]]*Table3[[#This Row],[Total Upgrade Cost]]</f>
        <v>15013945</v>
      </c>
      <c r="I118" s="25">
        <v>1</v>
      </c>
      <c r="J118" s="26">
        <v>15013945</v>
      </c>
      <c r="K118" s="79" t="s">
        <v>459</v>
      </c>
      <c r="L118" s="27" t="s">
        <v>64</v>
      </c>
      <c r="M118" s="28">
        <v>56</v>
      </c>
    </row>
    <row r="119" spans="1:13" ht="103.5">
      <c r="A119" s="74" t="s">
        <v>46</v>
      </c>
      <c r="B119" s="23">
        <v>143182</v>
      </c>
      <c r="C119" s="23" t="s">
        <v>60</v>
      </c>
      <c r="D119" s="23" t="s">
        <v>71</v>
      </c>
      <c r="E119" s="23" t="s">
        <v>68</v>
      </c>
      <c r="F119" s="23" t="s">
        <v>72</v>
      </c>
      <c r="G119" s="30" t="s">
        <v>68</v>
      </c>
      <c r="H119" s="24">
        <f>Table3[[#This Row],[% Allocated]]*Table3[[#This Row],[Total Upgrade Cost]]</f>
        <v>0</v>
      </c>
      <c r="I119" s="25">
        <v>0</v>
      </c>
      <c r="J119" s="26">
        <v>12238460</v>
      </c>
      <c r="K119" s="79" t="s">
        <v>459</v>
      </c>
      <c r="L119" s="27" t="s">
        <v>117</v>
      </c>
      <c r="M119" s="28">
        <v>36</v>
      </c>
    </row>
    <row r="120" spans="1:13">
      <c r="A120" s="74" t="s">
        <v>46</v>
      </c>
      <c r="B120" s="23">
        <v>170712</v>
      </c>
      <c r="C120" s="23" t="s">
        <v>60</v>
      </c>
      <c r="D120" s="23" t="s">
        <v>96</v>
      </c>
      <c r="E120" s="23" t="s">
        <v>68</v>
      </c>
      <c r="F120" s="23" t="s">
        <v>116</v>
      </c>
      <c r="G120" s="30" t="s">
        <v>68</v>
      </c>
      <c r="H120" s="24">
        <v>0</v>
      </c>
      <c r="I120" s="25">
        <v>0</v>
      </c>
      <c r="J120" s="26">
        <v>0</v>
      </c>
      <c r="K120" s="79" t="s">
        <v>459</v>
      </c>
      <c r="L120" s="27" t="s">
        <v>58</v>
      </c>
      <c r="M120" s="28">
        <v>36</v>
      </c>
    </row>
    <row r="121" spans="1:13" ht="34.5">
      <c r="A121" s="74" t="s">
        <v>46</v>
      </c>
      <c r="B121" s="23" t="s">
        <v>188</v>
      </c>
      <c r="C121" s="23" t="s">
        <v>60</v>
      </c>
      <c r="D121" s="23" t="s">
        <v>187</v>
      </c>
      <c r="E121" s="23" t="s">
        <v>68</v>
      </c>
      <c r="F121" s="23" t="s">
        <v>189</v>
      </c>
      <c r="G121" s="30" t="s">
        <v>68</v>
      </c>
      <c r="H121" s="24">
        <f>Table3[[#This Row],[% Allocated]]*Table3[[#This Row],[Total Upgrade Cost]]</f>
        <v>0</v>
      </c>
      <c r="I121" s="25">
        <v>0</v>
      </c>
      <c r="J121" s="26">
        <v>428620878</v>
      </c>
      <c r="K121" s="79" t="s">
        <v>459</v>
      </c>
      <c r="L121" s="27" t="s">
        <v>32</v>
      </c>
      <c r="M121" s="28">
        <v>36</v>
      </c>
    </row>
    <row r="122" spans="1:13" ht="51.75">
      <c r="A122" s="74" t="s">
        <v>46</v>
      </c>
      <c r="B122" s="23">
        <v>158430</v>
      </c>
      <c r="C122" s="23" t="s">
        <v>60</v>
      </c>
      <c r="D122" s="23" t="s">
        <v>213</v>
      </c>
      <c r="E122" s="23" t="s">
        <v>122</v>
      </c>
      <c r="F122" s="23" t="s">
        <v>212</v>
      </c>
      <c r="G122" s="18" t="s">
        <v>491</v>
      </c>
      <c r="H122" s="24">
        <f>Table3[[#This Row],[% Allocated]]*Table3[[#This Row],[Total Upgrade Cost]]</f>
        <v>3289181</v>
      </c>
      <c r="I122" s="25">
        <v>1</v>
      </c>
      <c r="J122" s="26">
        <v>3289181</v>
      </c>
      <c r="K122" s="79" t="s">
        <v>459</v>
      </c>
      <c r="L122" s="27" t="s">
        <v>58</v>
      </c>
      <c r="M122" s="28">
        <v>36</v>
      </c>
    </row>
    <row r="123" spans="1:13" ht="51.75">
      <c r="A123" s="74" t="s">
        <v>46</v>
      </c>
      <c r="B123" s="23">
        <v>158431</v>
      </c>
      <c r="C123" s="23" t="s">
        <v>60</v>
      </c>
      <c r="D123" s="23" t="s">
        <v>211</v>
      </c>
      <c r="E123" s="23" t="s">
        <v>122</v>
      </c>
      <c r="F123" s="23" t="s">
        <v>212</v>
      </c>
      <c r="G123" s="18" t="s">
        <v>491</v>
      </c>
      <c r="H123" s="24">
        <f>Table3[[#This Row],[% Allocated]]*Table3[[#This Row],[Total Upgrade Cost]]</f>
        <v>16420759</v>
      </c>
      <c r="I123" s="25">
        <v>1</v>
      </c>
      <c r="J123" s="26">
        <v>16420759</v>
      </c>
      <c r="K123" s="79" t="s">
        <v>459</v>
      </c>
      <c r="L123" s="27" t="s">
        <v>58</v>
      </c>
      <c r="M123" s="28">
        <v>36</v>
      </c>
    </row>
    <row r="124" spans="1:13" ht="103.5">
      <c r="A124" s="74" t="s">
        <v>47</v>
      </c>
      <c r="B124" s="23">
        <v>143182</v>
      </c>
      <c r="C124" s="23" t="s">
        <v>60</v>
      </c>
      <c r="D124" s="23" t="s">
        <v>71</v>
      </c>
      <c r="E124" s="23" t="s">
        <v>68</v>
      </c>
      <c r="F124" s="23" t="s">
        <v>72</v>
      </c>
      <c r="G124" s="30" t="s">
        <v>68</v>
      </c>
      <c r="H124" s="24">
        <f>Table3[[#This Row],[% Allocated]]*Table3[[#This Row],[Total Upgrade Cost]]</f>
        <v>0</v>
      </c>
      <c r="I124" s="25">
        <v>0</v>
      </c>
      <c r="J124" s="26">
        <v>12238460</v>
      </c>
      <c r="K124" s="79" t="s">
        <v>459</v>
      </c>
      <c r="L124" s="27" t="s">
        <v>117</v>
      </c>
      <c r="M124" s="28">
        <v>36</v>
      </c>
    </row>
    <row r="125" spans="1:13" ht="34.5">
      <c r="A125" s="74" t="s">
        <v>47</v>
      </c>
      <c r="B125" s="23">
        <v>170609</v>
      </c>
      <c r="C125" s="23" t="s">
        <v>60</v>
      </c>
      <c r="D125" s="23" t="s">
        <v>73</v>
      </c>
      <c r="E125" s="23" t="s">
        <v>68</v>
      </c>
      <c r="F125" s="23" t="s">
        <v>74</v>
      </c>
      <c r="G125" s="30" t="s">
        <v>68</v>
      </c>
      <c r="H125" s="24">
        <f>Table3[[#This Row],[% Allocated]]*Table3[[#This Row],[Total Upgrade Cost]]</f>
        <v>0</v>
      </c>
      <c r="I125" s="25">
        <v>0</v>
      </c>
      <c r="J125" s="26">
        <v>335411258</v>
      </c>
      <c r="K125" s="79" t="s">
        <v>459</v>
      </c>
      <c r="L125" s="27" t="s">
        <v>118</v>
      </c>
      <c r="M125" s="28">
        <v>36</v>
      </c>
    </row>
    <row r="126" spans="1:13" ht="34.5">
      <c r="A126" s="74" t="s">
        <v>47</v>
      </c>
      <c r="B126" s="23">
        <v>170628</v>
      </c>
      <c r="C126" s="23" t="s">
        <v>60</v>
      </c>
      <c r="D126" s="23" t="s">
        <v>101</v>
      </c>
      <c r="E126" s="23" t="s">
        <v>68</v>
      </c>
      <c r="F126" s="23" t="s">
        <v>75</v>
      </c>
      <c r="G126" s="30" t="s">
        <v>68</v>
      </c>
      <c r="H126" s="24">
        <f>Table3[[#This Row],[% Allocated]]*Table3[[#This Row],[Total Upgrade Cost]]</f>
        <v>0</v>
      </c>
      <c r="I126" s="25">
        <v>0</v>
      </c>
      <c r="J126" s="26">
        <v>207000000</v>
      </c>
      <c r="K126" s="79" t="s">
        <v>459</v>
      </c>
      <c r="L126" s="27" t="s">
        <v>32</v>
      </c>
      <c r="M126" s="28">
        <v>36</v>
      </c>
    </row>
    <row r="127" spans="1:13" ht="43.15" customHeight="1">
      <c r="A127" s="103" t="s">
        <v>47</v>
      </c>
      <c r="B127" s="23" t="s">
        <v>188</v>
      </c>
      <c r="C127" s="23" t="s">
        <v>60</v>
      </c>
      <c r="D127" s="23" t="s">
        <v>187</v>
      </c>
      <c r="E127" s="23" t="s">
        <v>68</v>
      </c>
      <c r="F127" s="23" t="s">
        <v>189</v>
      </c>
      <c r="G127" s="30" t="s">
        <v>68</v>
      </c>
      <c r="H127" s="24">
        <f>Table3[[#This Row],[% Allocated]]*Table3[[#This Row],[Total Upgrade Cost]]</f>
        <v>0</v>
      </c>
      <c r="I127" s="25">
        <v>0</v>
      </c>
      <c r="J127" s="26">
        <v>428620878</v>
      </c>
      <c r="K127" s="79" t="s">
        <v>459</v>
      </c>
      <c r="L127" s="27" t="s">
        <v>32</v>
      </c>
      <c r="M127" s="28">
        <v>36</v>
      </c>
    </row>
    <row r="128" spans="1:13" ht="51.6" customHeight="1">
      <c r="A128" s="103" t="s">
        <v>47</v>
      </c>
      <c r="B128" s="23">
        <v>170713</v>
      </c>
      <c r="C128" s="23" t="s">
        <v>60</v>
      </c>
      <c r="D128" s="23" t="s">
        <v>100</v>
      </c>
      <c r="E128" s="23" t="s">
        <v>62</v>
      </c>
      <c r="F128" s="23" t="s">
        <v>108</v>
      </c>
      <c r="G128" s="18" t="s">
        <v>491</v>
      </c>
      <c r="H128" s="24">
        <f>Table3[[#This Row],[% Allocated]]*Table3[[#This Row],[Total Upgrade Cost]]</f>
        <v>19200000</v>
      </c>
      <c r="I128" s="25">
        <v>1</v>
      </c>
      <c r="J128" s="26">
        <v>19200000</v>
      </c>
      <c r="K128" s="82" t="s">
        <v>460</v>
      </c>
      <c r="L128" s="27" t="s">
        <v>32</v>
      </c>
      <c r="M128" s="28">
        <v>30</v>
      </c>
    </row>
    <row r="129" spans="1:13" ht="51.75">
      <c r="A129" s="102" t="s">
        <v>47</v>
      </c>
      <c r="B129" s="23">
        <v>158412</v>
      </c>
      <c r="C129" s="23" t="s">
        <v>60</v>
      </c>
      <c r="D129" s="23" t="s">
        <v>223</v>
      </c>
      <c r="E129" s="23" t="s">
        <v>122</v>
      </c>
      <c r="F129" s="23" t="s">
        <v>457</v>
      </c>
      <c r="G129" s="18" t="s">
        <v>491</v>
      </c>
      <c r="H129" s="24">
        <f>Table3[[#This Row],[% Allocated]]*Table3[[#This Row],[Total Upgrade Cost]]</f>
        <v>2252015</v>
      </c>
      <c r="I129" s="25">
        <v>1</v>
      </c>
      <c r="J129" s="26">
        <v>2252015</v>
      </c>
      <c r="K129" s="79" t="s">
        <v>459</v>
      </c>
      <c r="L129" s="27" t="s">
        <v>32</v>
      </c>
      <c r="M129" s="28">
        <v>30</v>
      </c>
    </row>
    <row r="130" spans="1:13" ht="51.75">
      <c r="A130" s="102" t="s">
        <v>47</v>
      </c>
      <c r="B130" s="23">
        <v>158413</v>
      </c>
      <c r="C130" s="23" t="s">
        <v>60</v>
      </c>
      <c r="D130" s="23" t="s">
        <v>222</v>
      </c>
      <c r="E130" s="23" t="s">
        <v>122</v>
      </c>
      <c r="F130" s="23" t="s">
        <v>457</v>
      </c>
      <c r="G130" s="18" t="s">
        <v>491</v>
      </c>
      <c r="H130" s="24">
        <f>Table3[[#This Row],[% Allocated]]*Table3[[#This Row],[Total Upgrade Cost]]</f>
        <v>4128699</v>
      </c>
      <c r="I130" s="25">
        <v>1</v>
      </c>
      <c r="J130" s="26">
        <v>4128699</v>
      </c>
      <c r="K130" s="79" t="s">
        <v>459</v>
      </c>
      <c r="L130" s="27" t="s">
        <v>32</v>
      </c>
      <c r="M130" s="28">
        <v>30</v>
      </c>
    </row>
    <row r="131" spans="1:13" ht="103.5">
      <c r="A131" s="74" t="s">
        <v>48</v>
      </c>
      <c r="B131" s="23">
        <v>143182</v>
      </c>
      <c r="C131" s="23" t="s">
        <v>60</v>
      </c>
      <c r="D131" s="23" t="s">
        <v>71</v>
      </c>
      <c r="E131" s="23" t="s">
        <v>68</v>
      </c>
      <c r="F131" s="23" t="s">
        <v>72</v>
      </c>
      <c r="G131" s="30" t="s">
        <v>68</v>
      </c>
      <c r="H131" s="24">
        <f>Table3[[#This Row],[% Allocated]]*Table3[[#This Row],[Total Upgrade Cost]]</f>
        <v>0</v>
      </c>
      <c r="I131" s="25">
        <v>0</v>
      </c>
      <c r="J131" s="26">
        <v>12238460</v>
      </c>
      <c r="K131" s="79" t="s">
        <v>459</v>
      </c>
      <c r="L131" s="27" t="s">
        <v>117</v>
      </c>
      <c r="M131" s="28">
        <v>36</v>
      </c>
    </row>
    <row r="132" spans="1:13" ht="34.5">
      <c r="A132" s="74" t="s">
        <v>48</v>
      </c>
      <c r="B132" s="23" t="s">
        <v>188</v>
      </c>
      <c r="C132" s="23" t="s">
        <v>60</v>
      </c>
      <c r="D132" s="23" t="s">
        <v>187</v>
      </c>
      <c r="E132" s="23" t="s">
        <v>68</v>
      </c>
      <c r="F132" s="23" t="s">
        <v>189</v>
      </c>
      <c r="G132" s="30" t="s">
        <v>68</v>
      </c>
      <c r="H132" s="24">
        <f>Table3[[#This Row],[% Allocated]]*Table3[[#This Row],[Total Upgrade Cost]]</f>
        <v>0</v>
      </c>
      <c r="I132" s="25">
        <v>0</v>
      </c>
      <c r="J132" s="26">
        <v>428620878</v>
      </c>
      <c r="K132" s="79" t="s">
        <v>459</v>
      </c>
      <c r="L132" s="27" t="s">
        <v>32</v>
      </c>
      <c r="M132" s="28">
        <v>36</v>
      </c>
    </row>
    <row r="133" spans="1:13" ht="34.5">
      <c r="A133" s="74" t="s">
        <v>48</v>
      </c>
      <c r="B133" s="23">
        <v>158088</v>
      </c>
      <c r="C133" s="23" t="s">
        <v>60</v>
      </c>
      <c r="D133" s="23" t="s">
        <v>182</v>
      </c>
      <c r="E133" s="23" t="s">
        <v>122</v>
      </c>
      <c r="F133" s="23" t="s">
        <v>183</v>
      </c>
      <c r="G133" s="18" t="s">
        <v>491</v>
      </c>
      <c r="H133" s="24">
        <f>Table3[[#This Row],[% Allocated]]*Table3[[#This Row],[Total Upgrade Cost]]</f>
        <v>517000</v>
      </c>
      <c r="I133" s="25">
        <v>1</v>
      </c>
      <c r="J133" s="26">
        <v>517000</v>
      </c>
      <c r="K133" s="79" t="s">
        <v>459</v>
      </c>
      <c r="L133" s="27" t="s">
        <v>24</v>
      </c>
      <c r="M133" s="28">
        <v>36</v>
      </c>
    </row>
    <row r="134" spans="1:13" ht="34.5">
      <c r="A134" s="74" t="s">
        <v>48</v>
      </c>
      <c r="B134" s="23">
        <v>158090</v>
      </c>
      <c r="C134" s="23" t="s">
        <v>60</v>
      </c>
      <c r="D134" s="23" t="s">
        <v>180</v>
      </c>
      <c r="E134" s="23" t="s">
        <v>122</v>
      </c>
      <c r="F134" s="23" t="s">
        <v>181</v>
      </c>
      <c r="G134" s="18" t="s">
        <v>491</v>
      </c>
      <c r="H134" s="24">
        <f>Table3[[#This Row],[% Allocated]]*Table3[[#This Row],[Total Upgrade Cost]]</f>
        <v>2983000</v>
      </c>
      <c r="I134" s="25">
        <v>1</v>
      </c>
      <c r="J134" s="26">
        <v>2983000</v>
      </c>
      <c r="K134" s="79" t="s">
        <v>459</v>
      </c>
      <c r="L134" s="27" t="s">
        <v>24</v>
      </c>
      <c r="M134" s="28">
        <v>36</v>
      </c>
    </row>
    <row r="135" spans="1:13" ht="103.5">
      <c r="A135" s="74" t="s">
        <v>49</v>
      </c>
      <c r="B135" s="23">
        <v>143182</v>
      </c>
      <c r="C135" s="23" t="s">
        <v>60</v>
      </c>
      <c r="D135" s="23" t="s">
        <v>71</v>
      </c>
      <c r="E135" s="23" t="s">
        <v>68</v>
      </c>
      <c r="F135" s="23" t="s">
        <v>72</v>
      </c>
      <c r="G135" s="30" t="s">
        <v>68</v>
      </c>
      <c r="H135" s="24">
        <f>Table3[[#This Row],[% Allocated]]*Table3[[#This Row],[Total Upgrade Cost]]</f>
        <v>0</v>
      </c>
      <c r="I135" s="25">
        <v>0</v>
      </c>
      <c r="J135" s="26">
        <v>12238460</v>
      </c>
      <c r="K135" s="79" t="s">
        <v>459</v>
      </c>
      <c r="L135" s="27" t="s">
        <v>117</v>
      </c>
      <c r="M135" s="28">
        <v>36</v>
      </c>
    </row>
    <row r="136" spans="1:13" ht="34.5">
      <c r="A136" s="74" t="s">
        <v>49</v>
      </c>
      <c r="B136" s="23" t="s">
        <v>188</v>
      </c>
      <c r="C136" s="23" t="s">
        <v>60</v>
      </c>
      <c r="D136" s="23" t="s">
        <v>187</v>
      </c>
      <c r="E136" s="23" t="s">
        <v>68</v>
      </c>
      <c r="F136" s="23" t="s">
        <v>189</v>
      </c>
      <c r="G136" s="30" t="s">
        <v>68</v>
      </c>
      <c r="H136" s="24">
        <f>Table3[[#This Row],[% Allocated]]*Table3[[#This Row],[Total Upgrade Cost]]</f>
        <v>0</v>
      </c>
      <c r="I136" s="25">
        <v>0</v>
      </c>
      <c r="J136" s="26">
        <v>428620878</v>
      </c>
      <c r="K136" s="79" t="s">
        <v>459</v>
      </c>
      <c r="L136" s="27" t="s">
        <v>32</v>
      </c>
      <c r="M136" s="28">
        <v>36</v>
      </c>
    </row>
    <row r="137" spans="1:13" ht="155.25">
      <c r="A137" s="74" t="s">
        <v>49</v>
      </c>
      <c r="B137" s="23" t="s">
        <v>120</v>
      </c>
      <c r="C137" s="23" t="s">
        <v>60</v>
      </c>
      <c r="D137" s="23" t="s">
        <v>93</v>
      </c>
      <c r="E137" s="23" t="s">
        <v>68</v>
      </c>
      <c r="F137" s="23" t="s">
        <v>190</v>
      </c>
      <c r="G137" s="30" t="s">
        <v>68</v>
      </c>
      <c r="H137" s="24">
        <f>Table3[[#This Row],[% Allocated]]*Table3[[#This Row],[Total Upgrade Cost]]</f>
        <v>0</v>
      </c>
      <c r="I137" s="25">
        <v>0</v>
      </c>
      <c r="J137" s="35">
        <v>34866335</v>
      </c>
      <c r="K137" s="79" t="s">
        <v>459</v>
      </c>
      <c r="L137" s="27" t="s">
        <v>24</v>
      </c>
      <c r="M137" s="33">
        <v>45991</v>
      </c>
    </row>
    <row r="138" spans="1:13" ht="51.75">
      <c r="A138" s="74" t="s">
        <v>49</v>
      </c>
      <c r="B138" s="23">
        <v>158171</v>
      </c>
      <c r="C138" s="23" t="s">
        <v>60</v>
      </c>
      <c r="D138" s="23" t="s">
        <v>237</v>
      </c>
      <c r="E138" s="23" t="s">
        <v>122</v>
      </c>
      <c r="F138" s="23" t="s">
        <v>248</v>
      </c>
      <c r="G138" s="18" t="s">
        <v>491</v>
      </c>
      <c r="H138" s="24">
        <f>Table3[[#This Row],[% Allocated]]*Table3[[#This Row],[Total Upgrade Cost]]</f>
        <v>1233706</v>
      </c>
      <c r="I138" s="25">
        <v>1</v>
      </c>
      <c r="J138" s="24">
        <v>1233706</v>
      </c>
      <c r="K138" s="79" t="s">
        <v>459</v>
      </c>
      <c r="L138" s="27" t="s">
        <v>57</v>
      </c>
      <c r="M138" s="28">
        <v>36</v>
      </c>
    </row>
    <row r="139" spans="1:13" ht="51.75">
      <c r="A139" s="74" t="s">
        <v>49</v>
      </c>
      <c r="B139" s="23">
        <v>158172</v>
      </c>
      <c r="C139" s="23" t="s">
        <v>60</v>
      </c>
      <c r="D139" s="23" t="s">
        <v>236</v>
      </c>
      <c r="E139" s="23" t="s">
        <v>122</v>
      </c>
      <c r="F139" s="23" t="s">
        <v>248</v>
      </c>
      <c r="G139" s="18" t="s">
        <v>491</v>
      </c>
      <c r="H139" s="24">
        <f>Table3[[#This Row],[% Allocated]]*Table3[[#This Row],[Total Upgrade Cost]]</f>
        <v>1760000</v>
      </c>
      <c r="I139" s="25">
        <v>1</v>
      </c>
      <c r="J139" s="32">
        <v>1760000</v>
      </c>
      <c r="K139" s="79" t="s">
        <v>459</v>
      </c>
      <c r="L139" s="27" t="s">
        <v>57</v>
      </c>
      <c r="M139" s="28">
        <v>36</v>
      </c>
    </row>
    <row r="140" spans="1:13" ht="103.5">
      <c r="A140" s="74" t="s">
        <v>50</v>
      </c>
      <c r="B140" s="23">
        <v>143182</v>
      </c>
      <c r="C140" s="23" t="s">
        <v>60</v>
      </c>
      <c r="D140" s="23" t="s">
        <v>71</v>
      </c>
      <c r="E140" s="23" t="s">
        <v>68</v>
      </c>
      <c r="F140" s="23" t="s">
        <v>72</v>
      </c>
      <c r="G140" s="30" t="s">
        <v>68</v>
      </c>
      <c r="H140" s="24">
        <f>Table3[[#This Row],[% Allocated]]*Table3[[#This Row],[Total Upgrade Cost]]</f>
        <v>0</v>
      </c>
      <c r="I140" s="25">
        <v>0</v>
      </c>
      <c r="J140" s="26">
        <v>12238460</v>
      </c>
      <c r="K140" s="79" t="s">
        <v>459</v>
      </c>
      <c r="L140" s="27" t="s">
        <v>117</v>
      </c>
      <c r="M140" s="28">
        <v>36</v>
      </c>
    </row>
    <row r="141" spans="1:13" ht="34.5">
      <c r="A141" s="103" t="s">
        <v>50</v>
      </c>
      <c r="B141" s="23" t="s">
        <v>188</v>
      </c>
      <c r="C141" s="23" t="s">
        <v>60</v>
      </c>
      <c r="D141" s="23" t="s">
        <v>187</v>
      </c>
      <c r="E141" s="23" t="s">
        <v>68</v>
      </c>
      <c r="F141" s="23" t="s">
        <v>189</v>
      </c>
      <c r="G141" s="30" t="s">
        <v>68</v>
      </c>
      <c r="H141" s="24">
        <f>Table3[[#This Row],[% Allocated]]*Table3[[#This Row],[Total Upgrade Cost]]</f>
        <v>0</v>
      </c>
      <c r="I141" s="25">
        <v>0</v>
      </c>
      <c r="J141" s="26">
        <v>428620878</v>
      </c>
      <c r="K141" s="79" t="s">
        <v>459</v>
      </c>
      <c r="L141" s="27" t="s">
        <v>32</v>
      </c>
      <c r="M141" s="28">
        <v>36</v>
      </c>
    </row>
    <row r="142" spans="1:13" ht="155.25">
      <c r="A142" s="103" t="s">
        <v>50</v>
      </c>
      <c r="B142" s="23" t="s">
        <v>120</v>
      </c>
      <c r="C142" s="23" t="s">
        <v>60</v>
      </c>
      <c r="D142" s="23" t="s">
        <v>93</v>
      </c>
      <c r="E142" s="23" t="s">
        <v>68</v>
      </c>
      <c r="F142" s="23" t="s">
        <v>190</v>
      </c>
      <c r="G142" s="30" t="s">
        <v>68</v>
      </c>
      <c r="H142" s="24">
        <f>Table3[[#This Row],[% Allocated]]*Table3[[#This Row],[Total Upgrade Cost]]</f>
        <v>0</v>
      </c>
      <c r="I142" s="25">
        <v>0</v>
      </c>
      <c r="J142" s="26">
        <v>34866335</v>
      </c>
      <c r="K142" s="79" t="s">
        <v>459</v>
      </c>
      <c r="L142" s="27" t="s">
        <v>24</v>
      </c>
      <c r="M142" s="33">
        <v>45991</v>
      </c>
    </row>
    <row r="143" spans="1:13" ht="51.75">
      <c r="A143" s="104" t="s">
        <v>50</v>
      </c>
      <c r="B143" s="36">
        <v>158336</v>
      </c>
      <c r="C143" s="36" t="s">
        <v>60</v>
      </c>
      <c r="D143" s="36" t="s">
        <v>225</v>
      </c>
      <c r="E143" s="36" t="s">
        <v>122</v>
      </c>
      <c r="F143" s="36" t="s">
        <v>487</v>
      </c>
      <c r="G143" s="18" t="s">
        <v>491</v>
      </c>
      <c r="H143" s="37">
        <f>Table3[[#This Row],[% Allocated]]*Table3[[#This Row],[Total Upgrade Cost]]</f>
        <v>0</v>
      </c>
      <c r="I143" s="38">
        <v>1</v>
      </c>
      <c r="J143" s="39">
        <v>0</v>
      </c>
      <c r="K143" s="79" t="s">
        <v>459</v>
      </c>
      <c r="L143" s="28" t="s">
        <v>29</v>
      </c>
      <c r="M143" s="28">
        <v>0</v>
      </c>
    </row>
    <row r="144" spans="1:13" ht="51.75">
      <c r="A144" s="104" t="s">
        <v>50</v>
      </c>
      <c r="B144" s="36">
        <v>158337</v>
      </c>
      <c r="C144" s="36" t="s">
        <v>60</v>
      </c>
      <c r="D144" s="36" t="s">
        <v>224</v>
      </c>
      <c r="E144" s="36" t="s">
        <v>122</v>
      </c>
      <c r="F144" s="36" t="s">
        <v>487</v>
      </c>
      <c r="G144" s="18" t="s">
        <v>491</v>
      </c>
      <c r="H144" s="37">
        <f>Table3[[#This Row],[% Allocated]]*Table3[[#This Row],[Total Upgrade Cost]]</f>
        <v>1830400</v>
      </c>
      <c r="I144" s="38">
        <v>1</v>
      </c>
      <c r="J144" s="39">
        <v>1830400</v>
      </c>
      <c r="K144" s="79" t="s">
        <v>459</v>
      </c>
      <c r="L144" s="28" t="s">
        <v>29</v>
      </c>
      <c r="M144" s="28">
        <v>36</v>
      </c>
    </row>
    <row r="145" spans="1:13" ht="103.5">
      <c r="A145" s="74" t="s">
        <v>51</v>
      </c>
      <c r="B145" s="23" t="s">
        <v>66</v>
      </c>
      <c r="C145" s="23" t="s">
        <v>60</v>
      </c>
      <c r="D145" s="23" t="s">
        <v>67</v>
      </c>
      <c r="E145" s="23" t="s">
        <v>68</v>
      </c>
      <c r="F145" s="23" t="s">
        <v>69</v>
      </c>
      <c r="G145" s="30" t="s">
        <v>68</v>
      </c>
      <c r="H145" s="24">
        <f>Table3[[#This Row],[% Allocated]]*Table3[[#This Row],[Total Upgrade Cost]]</f>
        <v>0</v>
      </c>
      <c r="I145" s="25">
        <v>0</v>
      </c>
      <c r="J145" s="31">
        <v>1515552</v>
      </c>
      <c r="K145" s="79" t="s">
        <v>459</v>
      </c>
      <c r="L145" s="27" t="s">
        <v>70</v>
      </c>
      <c r="M145" s="28">
        <v>3</v>
      </c>
    </row>
    <row r="146" spans="1:13" ht="34.5">
      <c r="A146" s="74" t="s">
        <v>51</v>
      </c>
      <c r="B146" s="23">
        <v>158084</v>
      </c>
      <c r="C146" s="23" t="s">
        <v>60</v>
      </c>
      <c r="D146" s="23" t="s">
        <v>140</v>
      </c>
      <c r="E146" s="23" t="s">
        <v>122</v>
      </c>
      <c r="F146" s="23" t="s">
        <v>154</v>
      </c>
      <c r="G146" s="18" t="s">
        <v>491</v>
      </c>
      <c r="H146" s="24">
        <f>Table3[[#This Row],[% Allocated]]*Table3[[#This Row],[Total Upgrade Cost]]</f>
        <v>0</v>
      </c>
      <c r="I146" s="25">
        <v>1</v>
      </c>
      <c r="J146" s="26">
        <v>0</v>
      </c>
      <c r="K146" s="79" t="s">
        <v>459</v>
      </c>
      <c r="L146" s="27" t="s">
        <v>64</v>
      </c>
      <c r="M146" s="28">
        <v>18</v>
      </c>
    </row>
    <row r="147" spans="1:13" ht="34.5">
      <c r="A147" s="74" t="s">
        <v>51</v>
      </c>
      <c r="B147" s="23">
        <v>158085</v>
      </c>
      <c r="C147" s="23" t="s">
        <v>60</v>
      </c>
      <c r="D147" s="23" t="s">
        <v>139</v>
      </c>
      <c r="E147" s="23" t="s">
        <v>122</v>
      </c>
      <c r="F147" s="23" t="s">
        <v>154</v>
      </c>
      <c r="G147" s="18" t="s">
        <v>491</v>
      </c>
      <c r="H147" s="24">
        <f>Table3[[#This Row],[% Allocated]]*Table3[[#This Row],[Total Upgrade Cost]]</f>
        <v>112911</v>
      </c>
      <c r="I147" s="25">
        <v>1</v>
      </c>
      <c r="J147" s="26">
        <v>112911</v>
      </c>
      <c r="K147" s="79" t="s">
        <v>459</v>
      </c>
      <c r="L147" s="27" t="s">
        <v>64</v>
      </c>
      <c r="M147" s="28">
        <v>18</v>
      </c>
    </row>
    <row r="148" spans="1:13" ht="103.5">
      <c r="A148" s="74" t="s">
        <v>52</v>
      </c>
      <c r="B148" s="23">
        <v>143182</v>
      </c>
      <c r="C148" s="23" t="s">
        <v>60</v>
      </c>
      <c r="D148" s="23" t="s">
        <v>71</v>
      </c>
      <c r="E148" s="23" t="s">
        <v>68</v>
      </c>
      <c r="F148" s="23" t="s">
        <v>72</v>
      </c>
      <c r="G148" s="30" t="s">
        <v>68</v>
      </c>
      <c r="H148" s="24">
        <f>Table3[[#This Row],[% Allocated]]*Table3[[#This Row],[Total Upgrade Cost]]</f>
        <v>0</v>
      </c>
      <c r="I148" s="25">
        <v>0</v>
      </c>
      <c r="J148" s="26">
        <v>12238460</v>
      </c>
      <c r="K148" s="79" t="s">
        <v>459</v>
      </c>
      <c r="L148" s="27" t="s">
        <v>117</v>
      </c>
      <c r="M148" s="28">
        <v>36</v>
      </c>
    </row>
    <row r="149" spans="1:13" ht="34.5">
      <c r="A149" s="74" t="s">
        <v>52</v>
      </c>
      <c r="B149" s="23" t="s">
        <v>188</v>
      </c>
      <c r="C149" s="23" t="s">
        <v>60</v>
      </c>
      <c r="D149" s="23" t="s">
        <v>187</v>
      </c>
      <c r="E149" s="23" t="s">
        <v>68</v>
      </c>
      <c r="F149" s="23" t="s">
        <v>189</v>
      </c>
      <c r="G149" s="30" t="s">
        <v>68</v>
      </c>
      <c r="H149" s="24">
        <f>Table3[[#This Row],[% Allocated]]*Table3[[#This Row],[Total Upgrade Cost]]</f>
        <v>0</v>
      </c>
      <c r="I149" s="25">
        <v>0</v>
      </c>
      <c r="J149" s="26">
        <v>428620878</v>
      </c>
      <c r="K149" s="79" t="s">
        <v>459</v>
      </c>
      <c r="L149" s="27" t="s">
        <v>32</v>
      </c>
      <c r="M149" s="28">
        <v>36</v>
      </c>
    </row>
    <row r="150" spans="1:13" ht="34.5">
      <c r="A150" s="74" t="s">
        <v>52</v>
      </c>
      <c r="B150" s="23">
        <v>170693</v>
      </c>
      <c r="C150" s="23" t="s">
        <v>76</v>
      </c>
      <c r="D150" s="23" t="s">
        <v>86</v>
      </c>
      <c r="E150" s="23" t="s">
        <v>62</v>
      </c>
      <c r="F150" s="23" t="s">
        <v>92</v>
      </c>
      <c r="G150" s="30" t="s">
        <v>492</v>
      </c>
      <c r="H150" s="24">
        <v>1158645.5179804664</v>
      </c>
      <c r="I150" s="29">
        <v>0.1185917347674529</v>
      </c>
      <c r="J150" s="26">
        <v>9770036</v>
      </c>
      <c r="K150" s="82" t="s">
        <v>460</v>
      </c>
      <c r="L150" s="27" t="s">
        <v>59</v>
      </c>
      <c r="M150" s="28">
        <v>36</v>
      </c>
    </row>
    <row r="151" spans="1:13" ht="51.75">
      <c r="A151" s="74" t="s">
        <v>52</v>
      </c>
      <c r="B151" s="23">
        <v>170696</v>
      </c>
      <c r="C151" s="23" t="s">
        <v>76</v>
      </c>
      <c r="D151" s="23" t="s">
        <v>83</v>
      </c>
      <c r="E151" s="23" t="s">
        <v>62</v>
      </c>
      <c r="F151" s="23" t="s">
        <v>220</v>
      </c>
      <c r="G151" s="30" t="s">
        <v>492</v>
      </c>
      <c r="H151" s="24">
        <f>Table3[[#This Row],[% Allocated]]*Table3[[#This Row],[Total Upgrade Cost]]</f>
        <v>9340353.2112988736</v>
      </c>
      <c r="I151" s="29">
        <v>0.13619922824472216</v>
      </c>
      <c r="J151" s="26">
        <v>68578606</v>
      </c>
      <c r="K151" s="82" t="s">
        <v>460</v>
      </c>
      <c r="L151" s="27" t="s">
        <v>58</v>
      </c>
      <c r="M151" s="28">
        <v>48</v>
      </c>
    </row>
    <row r="152" spans="1:13" ht="51.75">
      <c r="A152" s="74" t="s">
        <v>52</v>
      </c>
      <c r="B152" s="23">
        <v>158263</v>
      </c>
      <c r="C152" s="23" t="s">
        <v>60</v>
      </c>
      <c r="D152" s="23" t="s">
        <v>216</v>
      </c>
      <c r="E152" s="23" t="s">
        <v>122</v>
      </c>
      <c r="F152" s="23" t="s">
        <v>215</v>
      </c>
      <c r="G152" s="18" t="s">
        <v>491</v>
      </c>
      <c r="H152" s="24">
        <f>Table3[[#This Row],[% Allocated]]*Table3[[#This Row],[Total Upgrade Cost]]</f>
        <v>5431135</v>
      </c>
      <c r="I152" s="25">
        <v>1</v>
      </c>
      <c r="J152" s="26">
        <v>5431135</v>
      </c>
      <c r="K152" s="79" t="s">
        <v>459</v>
      </c>
      <c r="L152" s="27" t="s">
        <v>58</v>
      </c>
      <c r="M152" s="28">
        <v>42</v>
      </c>
    </row>
    <row r="153" spans="1:13" ht="51.75">
      <c r="A153" s="74" t="s">
        <v>52</v>
      </c>
      <c r="B153" s="23">
        <v>158264</v>
      </c>
      <c r="C153" s="23" t="s">
        <v>60</v>
      </c>
      <c r="D153" s="23" t="s">
        <v>214</v>
      </c>
      <c r="E153" s="23" t="s">
        <v>122</v>
      </c>
      <c r="F153" s="23" t="s">
        <v>215</v>
      </c>
      <c r="G153" s="18" t="s">
        <v>491</v>
      </c>
      <c r="H153" s="24">
        <f>Table3[[#This Row],[% Allocated]]*Table3[[#This Row],[Total Upgrade Cost]]</f>
        <v>26459422</v>
      </c>
      <c r="I153" s="25">
        <v>1</v>
      </c>
      <c r="J153" s="26">
        <v>26459422</v>
      </c>
      <c r="K153" s="79" t="s">
        <v>459</v>
      </c>
      <c r="L153" s="27" t="s">
        <v>58</v>
      </c>
      <c r="M153" s="28">
        <v>42</v>
      </c>
    </row>
    <row r="154" spans="1:13" ht="34.5">
      <c r="A154" s="74" t="s">
        <v>53</v>
      </c>
      <c r="B154" s="23">
        <v>170692</v>
      </c>
      <c r="C154" s="23" t="s">
        <v>60</v>
      </c>
      <c r="D154" s="23" t="s">
        <v>61</v>
      </c>
      <c r="E154" s="23" t="s">
        <v>62</v>
      </c>
      <c r="F154" s="23" t="s">
        <v>63</v>
      </c>
      <c r="G154" s="30" t="s">
        <v>492</v>
      </c>
      <c r="H154" s="24">
        <v>7253030.8904444948</v>
      </c>
      <c r="I154" s="25">
        <v>7.4205614179128465E-2</v>
      </c>
      <c r="J154" s="26">
        <v>97742347</v>
      </c>
      <c r="K154" s="82" t="s">
        <v>460</v>
      </c>
      <c r="L154" s="27" t="s">
        <v>64</v>
      </c>
      <c r="M154" s="28">
        <v>56</v>
      </c>
    </row>
    <row r="155" spans="1:13" ht="34.5">
      <c r="A155" s="74" t="s">
        <v>53</v>
      </c>
      <c r="B155" s="23">
        <v>158150</v>
      </c>
      <c r="C155" s="23" t="s">
        <v>60</v>
      </c>
      <c r="D155" s="23" t="s">
        <v>142</v>
      </c>
      <c r="E155" s="23" t="s">
        <v>122</v>
      </c>
      <c r="F155" s="23" t="s">
        <v>155</v>
      </c>
      <c r="G155" s="18" t="s">
        <v>491</v>
      </c>
      <c r="H155" s="24">
        <f>Table3[[#This Row],[% Allocated]]*Table3[[#This Row],[Total Upgrade Cost]]</f>
        <v>1040242</v>
      </c>
      <c r="I155" s="25">
        <v>1</v>
      </c>
      <c r="J155" s="26">
        <v>1040242</v>
      </c>
      <c r="K155" s="79" t="s">
        <v>459</v>
      </c>
      <c r="L155" s="27" t="s">
        <v>64</v>
      </c>
      <c r="M155" s="28">
        <v>48</v>
      </c>
    </row>
    <row r="156" spans="1:13" ht="34.5">
      <c r="A156" s="74" t="s">
        <v>53</v>
      </c>
      <c r="B156" s="23">
        <v>158151</v>
      </c>
      <c r="C156" s="23" t="s">
        <v>60</v>
      </c>
      <c r="D156" s="23" t="s">
        <v>141</v>
      </c>
      <c r="E156" s="23" t="s">
        <v>122</v>
      </c>
      <c r="F156" s="23" t="s">
        <v>155</v>
      </c>
      <c r="G156" s="18" t="s">
        <v>491</v>
      </c>
      <c r="H156" s="24">
        <f>Table3[[#This Row],[% Allocated]]*Table3[[#This Row],[Total Upgrade Cost]]</f>
        <v>18804047</v>
      </c>
      <c r="I156" s="25">
        <v>1</v>
      </c>
      <c r="J156" s="26">
        <v>18804047</v>
      </c>
      <c r="K156" s="79" t="s">
        <v>459</v>
      </c>
      <c r="L156" s="27" t="s">
        <v>64</v>
      </c>
      <c r="M156" s="28">
        <v>48</v>
      </c>
    </row>
    <row r="157" spans="1:13" ht="103.5">
      <c r="A157" s="74" t="s">
        <v>54</v>
      </c>
      <c r="B157" s="23">
        <v>143182</v>
      </c>
      <c r="C157" s="23" t="s">
        <v>60</v>
      </c>
      <c r="D157" s="23" t="s">
        <v>71</v>
      </c>
      <c r="E157" s="23" t="s">
        <v>68</v>
      </c>
      <c r="F157" s="23" t="s">
        <v>72</v>
      </c>
      <c r="G157" s="30" t="s">
        <v>68</v>
      </c>
      <c r="H157" s="24">
        <f>Table3[[#This Row],[% Allocated]]*Table3[[#This Row],[Total Upgrade Cost]]</f>
        <v>0</v>
      </c>
      <c r="I157" s="25">
        <v>0</v>
      </c>
      <c r="J157" s="26">
        <v>12238460</v>
      </c>
      <c r="K157" s="79" t="s">
        <v>459</v>
      </c>
      <c r="L157" s="27" t="s">
        <v>117</v>
      </c>
      <c r="M157" s="28">
        <v>36</v>
      </c>
    </row>
    <row r="158" spans="1:13">
      <c r="A158" s="74" t="s">
        <v>54</v>
      </c>
      <c r="B158" s="23">
        <v>170133</v>
      </c>
      <c r="C158" s="23" t="s">
        <v>76</v>
      </c>
      <c r="D158" s="23" t="s">
        <v>77</v>
      </c>
      <c r="E158" s="23" t="s">
        <v>68</v>
      </c>
      <c r="F158" s="23" t="s">
        <v>78</v>
      </c>
      <c r="G158" s="30" t="s">
        <v>68</v>
      </c>
      <c r="H158" s="24">
        <f>Table3[[#This Row],[% Allocated]]*Table3[[#This Row],[Total Upgrade Cost]]</f>
        <v>0</v>
      </c>
      <c r="I158" s="25">
        <v>0</v>
      </c>
      <c r="J158" s="115">
        <v>21553353</v>
      </c>
      <c r="K158" s="79" t="s">
        <v>459</v>
      </c>
      <c r="L158" s="27" t="s">
        <v>59</v>
      </c>
      <c r="M158" s="28">
        <v>0</v>
      </c>
    </row>
    <row r="159" spans="1:13" ht="34.5">
      <c r="A159" s="74" t="s">
        <v>54</v>
      </c>
      <c r="B159" s="23" t="s">
        <v>188</v>
      </c>
      <c r="C159" s="23" t="s">
        <v>60</v>
      </c>
      <c r="D159" s="23" t="s">
        <v>187</v>
      </c>
      <c r="E159" s="23" t="s">
        <v>68</v>
      </c>
      <c r="F159" s="23" t="s">
        <v>189</v>
      </c>
      <c r="G159" s="30" t="s">
        <v>68</v>
      </c>
      <c r="H159" s="24">
        <f>Table3[[#This Row],[% Allocated]]*Table3[[#This Row],[Total Upgrade Cost]]</f>
        <v>0</v>
      </c>
      <c r="I159" s="25">
        <v>0</v>
      </c>
      <c r="J159" s="26">
        <v>428620878</v>
      </c>
      <c r="K159" s="79" t="s">
        <v>459</v>
      </c>
      <c r="L159" s="27" t="s">
        <v>32</v>
      </c>
      <c r="M159" s="28">
        <v>36</v>
      </c>
    </row>
    <row r="160" spans="1:13" ht="34.5">
      <c r="A160" s="28" t="s">
        <v>54</v>
      </c>
      <c r="B160" s="36">
        <v>170701</v>
      </c>
      <c r="C160" s="36" t="s">
        <v>60</v>
      </c>
      <c r="D160" s="36" t="s">
        <v>80</v>
      </c>
      <c r="E160" s="36" t="s">
        <v>62</v>
      </c>
      <c r="F160" s="36" t="s">
        <v>513</v>
      </c>
      <c r="G160" s="18" t="s">
        <v>491</v>
      </c>
      <c r="H160" s="117">
        <f>Table3[[#This Row],[% Allocated]]*Table3[[#This Row],[Total Upgrade Cost]]</f>
        <v>1598000</v>
      </c>
      <c r="I160" s="38">
        <v>1</v>
      </c>
      <c r="J160" s="118">
        <v>1598000</v>
      </c>
      <c r="K160" s="82" t="s">
        <v>460</v>
      </c>
      <c r="L160" s="28" t="s">
        <v>29</v>
      </c>
      <c r="M160" s="116">
        <v>36</v>
      </c>
    </row>
    <row r="161" spans="1:13" ht="51.75">
      <c r="A161" s="124" t="s">
        <v>54</v>
      </c>
      <c r="B161" s="125">
        <v>170696</v>
      </c>
      <c r="C161" s="125" t="s">
        <v>76</v>
      </c>
      <c r="D161" s="125" t="s">
        <v>83</v>
      </c>
      <c r="E161" s="125" t="s">
        <v>62</v>
      </c>
      <c r="F161" s="125" t="s">
        <v>220</v>
      </c>
      <c r="G161" s="126" t="s">
        <v>492</v>
      </c>
      <c r="H161" s="127">
        <f>Table3[[#This Row],[% Allocated]]*Table3[[#This Row],[Total Upgrade Cost]]</f>
        <v>21133066.103349641</v>
      </c>
      <c r="I161" s="128">
        <v>0.30815829215527712</v>
      </c>
      <c r="J161" s="129">
        <v>68578606</v>
      </c>
      <c r="K161" s="130" t="s">
        <v>460</v>
      </c>
      <c r="L161" s="131" t="s">
        <v>58</v>
      </c>
      <c r="M161" s="132">
        <v>48</v>
      </c>
    </row>
    <row r="162" spans="1:13" ht="34.5">
      <c r="A162" s="74" t="s">
        <v>54</v>
      </c>
      <c r="B162" s="23">
        <v>170704</v>
      </c>
      <c r="C162" s="23" t="s">
        <v>60</v>
      </c>
      <c r="D162" s="23" t="s">
        <v>94</v>
      </c>
      <c r="E162" s="23" t="s">
        <v>62</v>
      </c>
      <c r="F162" s="23" t="s">
        <v>105</v>
      </c>
      <c r="G162" s="18" t="s">
        <v>491</v>
      </c>
      <c r="H162" s="24">
        <f>Table3[[#This Row],[% Allocated]]*Table3[[#This Row],[Total Upgrade Cost]]</f>
        <v>10013014</v>
      </c>
      <c r="I162" s="25">
        <v>1</v>
      </c>
      <c r="J162" s="26">
        <v>10013014</v>
      </c>
      <c r="K162" s="82" t="s">
        <v>460</v>
      </c>
      <c r="L162" s="27" t="s">
        <v>58</v>
      </c>
      <c r="M162" s="28">
        <v>36</v>
      </c>
    </row>
    <row r="163" spans="1:13">
      <c r="A163" s="74" t="s">
        <v>54</v>
      </c>
      <c r="B163" s="23">
        <v>170710</v>
      </c>
      <c r="C163" s="23" t="s">
        <v>60</v>
      </c>
      <c r="D163" s="23" t="s">
        <v>95</v>
      </c>
      <c r="E163" s="23" t="s">
        <v>62</v>
      </c>
      <c r="F163" s="23" t="s">
        <v>106</v>
      </c>
      <c r="G163" s="18" t="s">
        <v>491</v>
      </c>
      <c r="H163" s="24">
        <f>Table3[[#This Row],[% Allocated]]*Table3[[#This Row],[Total Upgrade Cost]]</f>
        <v>8336025</v>
      </c>
      <c r="I163" s="25">
        <v>1</v>
      </c>
      <c r="J163" s="26">
        <v>8336025</v>
      </c>
      <c r="K163" s="82" t="s">
        <v>460</v>
      </c>
      <c r="L163" s="27" t="s">
        <v>58</v>
      </c>
      <c r="M163" s="28">
        <v>36</v>
      </c>
    </row>
    <row r="164" spans="1:13" ht="34.5">
      <c r="A164" s="74" t="s">
        <v>54</v>
      </c>
      <c r="B164" s="23">
        <v>170705</v>
      </c>
      <c r="C164" s="23" t="s">
        <v>60</v>
      </c>
      <c r="D164" s="23" t="s">
        <v>81</v>
      </c>
      <c r="E164" s="23" t="s">
        <v>62</v>
      </c>
      <c r="F164" s="23" t="s">
        <v>107</v>
      </c>
      <c r="G164" s="18" t="s">
        <v>491</v>
      </c>
      <c r="H164" s="24">
        <f>Table3[[#This Row],[% Allocated]]*Table3[[#This Row],[Total Upgrade Cost]]</f>
        <v>16828120</v>
      </c>
      <c r="I164" s="25">
        <v>1</v>
      </c>
      <c r="J164" s="26">
        <v>16828120</v>
      </c>
      <c r="K164" s="82" t="s">
        <v>460</v>
      </c>
      <c r="L164" s="27" t="s">
        <v>58</v>
      </c>
      <c r="M164" s="28">
        <v>40</v>
      </c>
    </row>
    <row r="165" spans="1:13" ht="34.5">
      <c r="A165" s="74" t="s">
        <v>54</v>
      </c>
      <c r="B165" s="23">
        <v>170707</v>
      </c>
      <c r="C165" s="23" t="s">
        <v>60</v>
      </c>
      <c r="D165" s="23" t="s">
        <v>103</v>
      </c>
      <c r="E165" s="23" t="s">
        <v>62</v>
      </c>
      <c r="F165" s="23" t="s">
        <v>111</v>
      </c>
      <c r="G165" s="18" t="s">
        <v>491</v>
      </c>
      <c r="H165" s="24">
        <f>Table3[[#This Row],[% Allocated]]*Table3[[#This Row],[Total Upgrade Cost]]</f>
        <v>1603839</v>
      </c>
      <c r="I165" s="25">
        <v>1</v>
      </c>
      <c r="J165" s="26">
        <v>1603839</v>
      </c>
      <c r="K165" s="82" t="s">
        <v>460</v>
      </c>
      <c r="L165" s="27" t="s">
        <v>59</v>
      </c>
      <c r="M165" s="28">
        <v>36</v>
      </c>
    </row>
    <row r="166" spans="1:13" ht="34.5">
      <c r="A166" s="74" t="s">
        <v>54</v>
      </c>
      <c r="B166" s="23">
        <v>170709</v>
      </c>
      <c r="C166" s="23" t="s">
        <v>60</v>
      </c>
      <c r="D166" s="23" t="s">
        <v>102</v>
      </c>
      <c r="E166" s="23" t="s">
        <v>62</v>
      </c>
      <c r="F166" s="23" t="s">
        <v>113</v>
      </c>
      <c r="G166" s="18" t="s">
        <v>491</v>
      </c>
      <c r="H166" s="24">
        <f>Table3[[#This Row],[% Allocated]]*Table3[[#This Row],[Total Upgrade Cost]]</f>
        <v>7570000</v>
      </c>
      <c r="I166" s="29">
        <v>1</v>
      </c>
      <c r="J166" s="26">
        <v>7570000</v>
      </c>
      <c r="K166" s="82" t="s">
        <v>460</v>
      </c>
      <c r="L166" s="27" t="s">
        <v>59</v>
      </c>
      <c r="M166" s="28">
        <v>54</v>
      </c>
    </row>
    <row r="167" spans="1:13" ht="34.5">
      <c r="A167" s="74" t="s">
        <v>54</v>
      </c>
      <c r="B167" s="23">
        <v>158058</v>
      </c>
      <c r="C167" s="23" t="s">
        <v>60</v>
      </c>
      <c r="D167" s="23" t="s">
        <v>219</v>
      </c>
      <c r="E167" s="23" t="s">
        <v>122</v>
      </c>
      <c r="F167" s="23" t="s">
        <v>218</v>
      </c>
      <c r="G167" s="18" t="s">
        <v>491</v>
      </c>
      <c r="H167" s="24">
        <f>Table3[[#This Row],[% Allocated]]*Table3[[#This Row],[Total Upgrade Cost]]</f>
        <v>3325056</v>
      </c>
      <c r="I167" s="25">
        <v>1</v>
      </c>
      <c r="J167" s="26">
        <v>3325056</v>
      </c>
      <c r="K167" s="79" t="s">
        <v>459</v>
      </c>
      <c r="L167" s="27" t="s">
        <v>58</v>
      </c>
      <c r="M167" s="28">
        <v>36</v>
      </c>
    </row>
    <row r="168" spans="1:13" ht="34.5">
      <c r="A168" s="74" t="s">
        <v>54</v>
      </c>
      <c r="B168" s="23">
        <v>158059</v>
      </c>
      <c r="C168" s="23" t="s">
        <v>60</v>
      </c>
      <c r="D168" s="23" t="s">
        <v>217</v>
      </c>
      <c r="E168" s="23" t="s">
        <v>122</v>
      </c>
      <c r="F168" s="23" t="s">
        <v>218</v>
      </c>
      <c r="G168" s="18" t="s">
        <v>491</v>
      </c>
      <c r="H168" s="24">
        <f>Table3[[#This Row],[% Allocated]]*Table3[[#This Row],[Total Upgrade Cost]]</f>
        <v>16402217</v>
      </c>
      <c r="I168" s="25">
        <v>1</v>
      </c>
      <c r="J168" s="26">
        <v>16402217</v>
      </c>
      <c r="K168" s="79" t="s">
        <v>459</v>
      </c>
      <c r="L168" s="27" t="s">
        <v>58</v>
      </c>
      <c r="M168" s="28">
        <v>36</v>
      </c>
    </row>
    <row r="169" spans="1:13" ht="103.5">
      <c r="A169" s="74" t="s">
        <v>55</v>
      </c>
      <c r="B169" s="23">
        <v>143182</v>
      </c>
      <c r="C169" s="23" t="s">
        <v>60</v>
      </c>
      <c r="D169" s="23" t="s">
        <v>71</v>
      </c>
      <c r="E169" s="23" t="s">
        <v>68</v>
      </c>
      <c r="F169" s="23" t="s">
        <v>72</v>
      </c>
      <c r="G169" s="30" t="s">
        <v>68</v>
      </c>
      <c r="H169" s="24">
        <f>Table3[[#This Row],[% Allocated]]*Table3[[#This Row],[Total Upgrade Cost]]</f>
        <v>0</v>
      </c>
      <c r="I169" s="25">
        <v>0</v>
      </c>
      <c r="J169" s="26">
        <v>12238460</v>
      </c>
      <c r="K169" s="79" t="s">
        <v>459</v>
      </c>
      <c r="L169" s="27" t="s">
        <v>117</v>
      </c>
      <c r="M169" s="28">
        <v>36</v>
      </c>
    </row>
    <row r="170" spans="1:13" ht="34.5">
      <c r="A170" s="74" t="s">
        <v>55</v>
      </c>
      <c r="B170" s="23" t="s">
        <v>188</v>
      </c>
      <c r="C170" s="23" t="s">
        <v>60</v>
      </c>
      <c r="D170" s="23" t="s">
        <v>187</v>
      </c>
      <c r="E170" s="23" t="s">
        <v>68</v>
      </c>
      <c r="F170" s="23" t="s">
        <v>189</v>
      </c>
      <c r="G170" s="30" t="s">
        <v>68</v>
      </c>
      <c r="H170" s="24">
        <f>Table3[[#This Row],[% Allocated]]*Table3[[#This Row],[Total Upgrade Cost]]</f>
        <v>0</v>
      </c>
      <c r="I170" s="25">
        <v>0</v>
      </c>
      <c r="J170" s="26">
        <v>428620878</v>
      </c>
      <c r="K170" s="79" t="s">
        <v>459</v>
      </c>
      <c r="L170" s="27" t="s">
        <v>32</v>
      </c>
      <c r="M170" s="28">
        <v>36</v>
      </c>
    </row>
    <row r="171" spans="1:13" ht="155.25">
      <c r="A171" s="74" t="s">
        <v>55</v>
      </c>
      <c r="B171" s="23" t="s">
        <v>120</v>
      </c>
      <c r="C171" s="23" t="s">
        <v>76</v>
      </c>
      <c r="D171" s="23" t="s">
        <v>93</v>
      </c>
      <c r="E171" s="23" t="s">
        <v>68</v>
      </c>
      <c r="F171" s="23" t="s">
        <v>190</v>
      </c>
      <c r="G171" s="30" t="s">
        <v>68</v>
      </c>
      <c r="H171" s="24">
        <f>Table3[[#This Row],[% Allocated]]*Table3[[#This Row],[Total Upgrade Cost]]</f>
        <v>0</v>
      </c>
      <c r="I171" s="25">
        <v>0</v>
      </c>
      <c r="J171" s="26">
        <v>34866335</v>
      </c>
      <c r="K171" s="79" t="s">
        <v>459</v>
      </c>
      <c r="L171" s="27" t="s">
        <v>24</v>
      </c>
      <c r="M171" s="33">
        <v>45991</v>
      </c>
    </row>
    <row r="172" spans="1:13" ht="155.25">
      <c r="A172" s="74" t="s">
        <v>55</v>
      </c>
      <c r="B172" s="23" t="s">
        <v>120</v>
      </c>
      <c r="C172" s="23" t="s">
        <v>60</v>
      </c>
      <c r="D172" s="23" t="s">
        <v>93</v>
      </c>
      <c r="E172" s="23" t="s">
        <v>68</v>
      </c>
      <c r="F172" s="23" t="s">
        <v>190</v>
      </c>
      <c r="G172" s="30" t="s">
        <v>68</v>
      </c>
      <c r="H172" s="24">
        <f>Table3[[#This Row],[% Allocated]]*Table3[[#This Row],[Total Upgrade Cost]]</f>
        <v>0</v>
      </c>
      <c r="I172" s="25">
        <v>0</v>
      </c>
      <c r="J172" s="26">
        <v>34866335</v>
      </c>
      <c r="K172" s="79" t="s">
        <v>459</v>
      </c>
      <c r="L172" s="27" t="s">
        <v>24</v>
      </c>
      <c r="M172" s="33">
        <v>45991</v>
      </c>
    </row>
    <row r="173" spans="1:13" ht="34.5">
      <c r="A173" s="74" t="s">
        <v>55</v>
      </c>
      <c r="B173" s="23">
        <v>170703</v>
      </c>
      <c r="C173" s="23" t="s">
        <v>60</v>
      </c>
      <c r="D173" s="23" t="s">
        <v>97</v>
      </c>
      <c r="E173" s="23" t="s">
        <v>62</v>
      </c>
      <c r="F173" s="23" t="s">
        <v>110</v>
      </c>
      <c r="G173" s="30" t="s">
        <v>492</v>
      </c>
      <c r="H173" s="24">
        <v>1407788.3510932743</v>
      </c>
      <c r="I173" s="29">
        <v>0.75565665651812897</v>
      </c>
      <c r="J173" s="26">
        <v>1863000</v>
      </c>
      <c r="K173" s="82" t="s">
        <v>460</v>
      </c>
      <c r="L173" s="27" t="s">
        <v>24</v>
      </c>
      <c r="M173" s="28">
        <v>36</v>
      </c>
    </row>
    <row r="174" spans="1:13" ht="34.5">
      <c r="A174" s="74" t="s">
        <v>55</v>
      </c>
      <c r="B174" s="23">
        <v>170698</v>
      </c>
      <c r="C174" s="23" t="s">
        <v>76</v>
      </c>
      <c r="D174" s="23" t="s">
        <v>85</v>
      </c>
      <c r="E174" s="23" t="s">
        <v>62</v>
      </c>
      <c r="F174" s="23" t="s">
        <v>91</v>
      </c>
      <c r="G174" s="30" t="s">
        <v>492</v>
      </c>
      <c r="H174" s="24">
        <f>Table3[[#This Row],[% Allocated]]*Table3[[#This Row],[Total Upgrade Cost]]</f>
        <v>4342349.7117001032</v>
      </c>
      <c r="I174" s="29">
        <v>0.23984256899752018</v>
      </c>
      <c r="J174" s="26">
        <v>18105000</v>
      </c>
      <c r="K174" s="82" t="s">
        <v>460</v>
      </c>
      <c r="L174" s="27" t="s">
        <v>57</v>
      </c>
      <c r="M174" s="28">
        <v>36</v>
      </c>
    </row>
    <row r="175" spans="1:13" ht="34.5">
      <c r="A175" s="74" t="s">
        <v>55</v>
      </c>
      <c r="B175" s="23">
        <v>158131</v>
      </c>
      <c r="C175" s="23" t="s">
        <v>60</v>
      </c>
      <c r="D175" s="23" t="s">
        <v>186</v>
      </c>
      <c r="E175" s="23" t="s">
        <v>122</v>
      </c>
      <c r="F175" s="23" t="s">
        <v>185</v>
      </c>
      <c r="G175" s="18" t="s">
        <v>491</v>
      </c>
      <c r="H175" s="24">
        <f>Table3[[#This Row],[% Allocated]]*Table3[[#This Row],[Total Upgrade Cost]]</f>
        <v>0</v>
      </c>
      <c r="I175" s="25">
        <v>1</v>
      </c>
      <c r="J175" s="26">
        <v>0</v>
      </c>
      <c r="K175" s="79" t="s">
        <v>459</v>
      </c>
      <c r="L175" s="27" t="s">
        <v>24</v>
      </c>
      <c r="M175" s="28">
        <v>0</v>
      </c>
    </row>
    <row r="176" spans="1:13" ht="34.5">
      <c r="A176" s="74" t="s">
        <v>55</v>
      </c>
      <c r="B176" s="23">
        <v>158132</v>
      </c>
      <c r="C176" s="23" t="s">
        <v>60</v>
      </c>
      <c r="D176" s="23" t="s">
        <v>184</v>
      </c>
      <c r="E176" s="23" t="s">
        <v>122</v>
      </c>
      <c r="F176" s="23" t="s">
        <v>185</v>
      </c>
      <c r="G176" s="18" t="s">
        <v>491</v>
      </c>
      <c r="H176" s="24">
        <f>Table3[[#This Row],[% Allocated]]*Table3[[#This Row],[Total Upgrade Cost]]</f>
        <v>0</v>
      </c>
      <c r="I176" s="25">
        <v>1</v>
      </c>
      <c r="J176" s="26">
        <v>0</v>
      </c>
      <c r="K176" s="79" t="s">
        <v>459</v>
      </c>
      <c r="L176" s="27" t="s">
        <v>24</v>
      </c>
      <c r="M176" s="28">
        <v>0</v>
      </c>
    </row>
    <row r="177" spans="1:13" ht="103.5">
      <c r="A177" s="74" t="s">
        <v>56</v>
      </c>
      <c r="B177" s="23">
        <v>143182</v>
      </c>
      <c r="C177" s="23" t="s">
        <v>60</v>
      </c>
      <c r="D177" s="23" t="s">
        <v>71</v>
      </c>
      <c r="E177" s="23" t="s">
        <v>68</v>
      </c>
      <c r="F177" s="23" t="s">
        <v>72</v>
      </c>
      <c r="G177" s="30" t="s">
        <v>68</v>
      </c>
      <c r="H177" s="24">
        <f>Table3[[#This Row],[% Allocated]]*Table3[[#This Row],[Total Upgrade Cost]]</f>
        <v>0</v>
      </c>
      <c r="I177" s="25">
        <v>0</v>
      </c>
      <c r="J177" s="26">
        <v>12238460</v>
      </c>
      <c r="K177" s="79" t="s">
        <v>459</v>
      </c>
      <c r="L177" s="27" t="s">
        <v>117</v>
      </c>
      <c r="M177" s="28">
        <v>36</v>
      </c>
    </row>
    <row r="178" spans="1:13" ht="34.5">
      <c r="A178" s="74" t="s">
        <v>56</v>
      </c>
      <c r="B178" s="23" t="s">
        <v>188</v>
      </c>
      <c r="C178" s="23" t="s">
        <v>60</v>
      </c>
      <c r="D178" s="23" t="s">
        <v>187</v>
      </c>
      <c r="E178" s="23" t="s">
        <v>68</v>
      </c>
      <c r="F178" s="23" t="s">
        <v>189</v>
      </c>
      <c r="G178" s="30" t="s">
        <v>68</v>
      </c>
      <c r="H178" s="24">
        <f>Table3[[#This Row],[% Allocated]]*Table3[[#This Row],[Total Upgrade Cost]]</f>
        <v>0</v>
      </c>
      <c r="I178" s="25">
        <v>0</v>
      </c>
      <c r="J178" s="26">
        <v>428620878</v>
      </c>
      <c r="K178" s="79" t="s">
        <v>459</v>
      </c>
      <c r="L178" s="27" t="s">
        <v>32</v>
      </c>
      <c r="M178" s="28">
        <v>36</v>
      </c>
    </row>
    <row r="179" spans="1:13" ht="34.5">
      <c r="A179" s="74" t="s">
        <v>56</v>
      </c>
      <c r="B179" s="23">
        <v>158228</v>
      </c>
      <c r="C179" s="23" t="s">
        <v>60</v>
      </c>
      <c r="D179" s="23" t="s">
        <v>238</v>
      </c>
      <c r="E179" s="23" t="s">
        <v>122</v>
      </c>
      <c r="F179" s="23" t="s">
        <v>249</v>
      </c>
      <c r="G179" s="18" t="s">
        <v>491</v>
      </c>
      <c r="H179" s="24">
        <f>Table3[[#This Row],[% Allocated]]*Table3[[#This Row],[Total Upgrade Cost]]</f>
        <v>3496432</v>
      </c>
      <c r="I179" s="25">
        <v>1</v>
      </c>
      <c r="J179" s="26">
        <v>3496432</v>
      </c>
      <c r="K179" s="79" t="s">
        <v>459</v>
      </c>
      <c r="L179" s="27" t="s">
        <v>57</v>
      </c>
      <c r="M179" s="28">
        <v>36</v>
      </c>
    </row>
    <row r="180" spans="1:13" ht="34.5">
      <c r="A180" s="75" t="s">
        <v>56</v>
      </c>
      <c r="B180" s="23">
        <v>158229</v>
      </c>
      <c r="C180" s="23" t="s">
        <v>60</v>
      </c>
      <c r="D180" s="23" t="s">
        <v>239</v>
      </c>
      <c r="E180" s="23" t="s">
        <v>122</v>
      </c>
      <c r="F180" s="23" t="s">
        <v>249</v>
      </c>
      <c r="G180" s="18" t="s">
        <v>491</v>
      </c>
      <c r="H180" s="24">
        <f>Table3[[#This Row],[% Allocated]]*Table3[[#This Row],[Total Upgrade Cost]]</f>
        <v>19079994</v>
      </c>
      <c r="I180" s="25">
        <v>1</v>
      </c>
      <c r="J180" s="26">
        <v>19079994</v>
      </c>
      <c r="K180" s="79" t="s">
        <v>459</v>
      </c>
      <c r="L180" s="27" t="s">
        <v>57</v>
      </c>
      <c r="M180" s="28">
        <v>36</v>
      </c>
    </row>
    <row r="181" spans="1:13">
      <c r="A181" s="14"/>
      <c r="B181" s="2"/>
      <c r="C181" s="2"/>
      <c r="D181" s="2"/>
      <c r="E181" s="2"/>
      <c r="F181" s="2"/>
      <c r="G181" s="2"/>
      <c r="H181" s="11">
        <f>SUBTOTAL(109,Table3[Allocated Cost])</f>
        <v>837015770.99999988</v>
      </c>
      <c r="I181" s="10"/>
      <c r="J181" s="12"/>
      <c r="K181" s="2"/>
      <c r="L181" s="14"/>
      <c r="M181" s="14"/>
    </row>
  </sheetData>
  <phoneticPr fontId="4" type="noConversion"/>
  <pageMargins left="0.7" right="0.7" top="0.75" bottom="0.75" header="0.3" footer="0.3"/>
  <pageSetup orientation="portrait"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72BE-11E4-469D-B32F-A31E3A19B248}">
  <dimension ref="A1:F32"/>
  <sheetViews>
    <sheetView zoomScale="80" zoomScaleNormal="80" workbookViewId="0"/>
  </sheetViews>
  <sheetFormatPr defaultRowHeight="15"/>
  <cols>
    <col min="1" max="1" width="18.140625" style="15" customWidth="1"/>
    <col min="2" max="2" width="46.42578125" style="15" customWidth="1"/>
    <col min="3" max="3" width="45.7109375" style="15" customWidth="1"/>
    <col min="4" max="4" width="18.5703125" style="110" customWidth="1"/>
    <col min="5" max="5" width="18.7109375" style="15" customWidth="1"/>
    <col min="6" max="6" width="23.7109375" style="110" customWidth="1"/>
    <col min="12" max="12" width="13.140625" customWidth="1"/>
  </cols>
  <sheetData>
    <row r="1" spans="1:6" s="17" customFormat="1" ht="17.25">
      <c r="A1" s="84" t="s">
        <v>0</v>
      </c>
      <c r="B1" s="1" t="s">
        <v>2</v>
      </c>
      <c r="C1" s="1" t="s">
        <v>5</v>
      </c>
      <c r="D1" s="111" t="s">
        <v>6</v>
      </c>
      <c r="E1" s="9" t="s">
        <v>7</v>
      </c>
      <c r="F1" s="91" t="s">
        <v>8</v>
      </c>
    </row>
    <row r="2" spans="1:6" s="17" customFormat="1" ht="51.75">
      <c r="A2" s="107" t="s">
        <v>11</v>
      </c>
      <c r="B2" s="108" t="s">
        <v>518</v>
      </c>
      <c r="C2" s="108" t="s">
        <v>501</v>
      </c>
      <c r="D2" s="113">
        <v>199497</v>
      </c>
      <c r="E2" s="114">
        <v>6.0499999999999998E-2</v>
      </c>
      <c r="F2" s="109">
        <v>3300000</v>
      </c>
    </row>
    <row r="3" spans="1:6" s="17" customFormat="1" ht="34.5">
      <c r="A3" s="107" t="s">
        <v>11</v>
      </c>
      <c r="B3" s="108" t="s">
        <v>519</v>
      </c>
      <c r="C3" s="108" t="s">
        <v>509</v>
      </c>
      <c r="D3" s="112">
        <v>209907</v>
      </c>
      <c r="E3" s="114">
        <v>6.3600000000000004E-2</v>
      </c>
      <c r="F3" s="109">
        <v>3300000</v>
      </c>
    </row>
    <row r="4" spans="1:6" s="17" customFormat="1" ht="51.75">
      <c r="A4" s="107" t="s">
        <v>17</v>
      </c>
      <c r="B4" s="108" t="s">
        <v>518</v>
      </c>
      <c r="C4" s="108" t="s">
        <v>501</v>
      </c>
      <c r="D4" s="112">
        <v>222060</v>
      </c>
      <c r="E4" s="114">
        <v>6.7299999999999999E-2</v>
      </c>
      <c r="F4" s="109">
        <v>3300000</v>
      </c>
    </row>
    <row r="5" spans="1:6" s="17" customFormat="1" ht="34.5">
      <c r="A5" s="107" t="s">
        <v>17</v>
      </c>
      <c r="B5" s="108" t="s">
        <v>520</v>
      </c>
      <c r="C5" s="108" t="s">
        <v>512</v>
      </c>
      <c r="D5" s="112">
        <v>232098</v>
      </c>
      <c r="E5" s="114">
        <v>6.1400000000000003E-2</v>
      </c>
      <c r="F5" s="109">
        <v>3780000</v>
      </c>
    </row>
    <row r="6" spans="1:6" s="17" customFormat="1" ht="34.5">
      <c r="A6" s="107" t="s">
        <v>17</v>
      </c>
      <c r="B6" s="108" t="s">
        <v>521</v>
      </c>
      <c r="C6" s="108" t="s">
        <v>511</v>
      </c>
      <c r="D6" s="112">
        <v>553406</v>
      </c>
      <c r="E6" s="114">
        <v>6.1499999999999999E-2</v>
      </c>
      <c r="F6" s="109">
        <v>9000000</v>
      </c>
    </row>
    <row r="7" spans="1:6" s="17" customFormat="1" ht="51.75">
      <c r="A7" s="107" t="s">
        <v>25</v>
      </c>
      <c r="B7" s="108" t="s">
        <v>518</v>
      </c>
      <c r="C7" s="108" t="s">
        <v>501</v>
      </c>
      <c r="D7" s="112">
        <v>204437</v>
      </c>
      <c r="E7" s="114">
        <v>6.2E-2</v>
      </c>
      <c r="F7" s="109">
        <v>3300000</v>
      </c>
    </row>
    <row r="8" spans="1:6" s="17" customFormat="1" ht="34.5">
      <c r="A8" s="107" t="s">
        <v>25</v>
      </c>
      <c r="B8" s="108" t="s">
        <v>519</v>
      </c>
      <c r="C8" s="108" t="s">
        <v>509</v>
      </c>
      <c r="D8" s="112">
        <v>227979</v>
      </c>
      <c r="E8" s="114">
        <v>6.9099999999999995E-2</v>
      </c>
      <c r="F8" s="109">
        <v>3300000</v>
      </c>
    </row>
    <row r="9" spans="1:6" s="17" customFormat="1" ht="34.5">
      <c r="A9" s="107" t="s">
        <v>25</v>
      </c>
      <c r="B9" s="108" t="s">
        <v>522</v>
      </c>
      <c r="C9" s="108" t="s">
        <v>510</v>
      </c>
      <c r="D9" s="112">
        <v>288534</v>
      </c>
      <c r="E9" s="114">
        <v>7.2099999999999997E-2</v>
      </c>
      <c r="F9" s="109">
        <v>4000000</v>
      </c>
    </row>
    <row r="10" spans="1:6" s="17" customFormat="1" ht="34.5">
      <c r="A10" s="107" t="s">
        <v>25</v>
      </c>
      <c r="B10" s="108" t="s">
        <v>520</v>
      </c>
      <c r="C10" s="108" t="s">
        <v>512</v>
      </c>
      <c r="D10" s="112">
        <v>282630</v>
      </c>
      <c r="E10" s="114">
        <v>7.4800000000000005E-2</v>
      </c>
      <c r="F10" s="109">
        <v>3780000</v>
      </c>
    </row>
    <row r="11" spans="1:6" s="17" customFormat="1" ht="34.5">
      <c r="A11" s="107" t="s">
        <v>25</v>
      </c>
      <c r="B11" s="108" t="s">
        <v>521</v>
      </c>
      <c r="C11" s="108" t="s">
        <v>511</v>
      </c>
      <c r="D11" s="112">
        <v>672980</v>
      </c>
      <c r="E11" s="114">
        <v>7.4800000000000005E-2</v>
      </c>
      <c r="F11" s="109">
        <v>9000000</v>
      </c>
    </row>
    <row r="12" spans="1:6" s="17" customFormat="1" ht="86.25">
      <c r="A12" s="107" t="s">
        <v>30</v>
      </c>
      <c r="B12" s="108" t="s">
        <v>523</v>
      </c>
      <c r="C12" s="108" t="s">
        <v>502</v>
      </c>
      <c r="D12" s="112">
        <v>19358</v>
      </c>
      <c r="E12" s="114">
        <v>5.11E-2</v>
      </c>
      <c r="F12" s="109">
        <v>379000</v>
      </c>
    </row>
    <row r="13" spans="1:6" s="17" customFormat="1" ht="34.5">
      <c r="A13" s="107" t="s">
        <v>30</v>
      </c>
      <c r="B13" s="108" t="s">
        <v>524</v>
      </c>
      <c r="C13" s="108" t="s">
        <v>503</v>
      </c>
      <c r="D13" s="112">
        <v>44184</v>
      </c>
      <c r="E13" s="114">
        <v>6.1400000000000003E-2</v>
      </c>
      <c r="F13" s="109">
        <v>720000</v>
      </c>
    </row>
    <row r="14" spans="1:6" s="17" customFormat="1" ht="34.5">
      <c r="A14" s="107" t="s">
        <v>30</v>
      </c>
      <c r="B14" s="108" t="s">
        <v>525</v>
      </c>
      <c r="C14" s="108" t="s">
        <v>504</v>
      </c>
      <c r="D14" s="112">
        <v>16830</v>
      </c>
      <c r="E14" s="114">
        <v>5.21E-2</v>
      </c>
      <c r="F14" s="109">
        <v>323000</v>
      </c>
    </row>
    <row r="15" spans="1:6" s="17" customFormat="1" ht="34.5">
      <c r="A15" s="107" t="s">
        <v>30</v>
      </c>
      <c r="B15" s="108" t="s">
        <v>526</v>
      </c>
      <c r="C15" s="108" t="s">
        <v>505</v>
      </c>
      <c r="D15" s="112">
        <v>463117</v>
      </c>
      <c r="E15" s="114">
        <v>4.9500000000000002E-2</v>
      </c>
      <c r="F15" s="109">
        <v>9360000</v>
      </c>
    </row>
    <row r="16" spans="1:6" s="17" customFormat="1" ht="34.5">
      <c r="A16" s="107" t="s">
        <v>30</v>
      </c>
      <c r="B16" s="108" t="s">
        <v>527</v>
      </c>
      <c r="C16" s="108" t="s">
        <v>506</v>
      </c>
      <c r="D16" s="112">
        <v>137699</v>
      </c>
      <c r="E16" s="114">
        <v>4.9399999999999999E-2</v>
      </c>
      <c r="F16" s="109">
        <v>2790000</v>
      </c>
    </row>
    <row r="17" spans="1:6" s="17" customFormat="1" ht="34.5">
      <c r="A17" s="107" t="s">
        <v>30</v>
      </c>
      <c r="B17" s="108" t="s">
        <v>528</v>
      </c>
      <c r="C17" s="108" t="s">
        <v>507</v>
      </c>
      <c r="D17" s="112">
        <v>291874</v>
      </c>
      <c r="E17" s="114">
        <v>4.9099999999999998E-2</v>
      </c>
      <c r="F17" s="109">
        <v>5940000</v>
      </c>
    </row>
    <row r="18" spans="1:6" s="17" customFormat="1" ht="69">
      <c r="A18" s="107" t="s">
        <v>30</v>
      </c>
      <c r="B18" s="108" t="s">
        <v>529</v>
      </c>
      <c r="C18" s="108" t="s">
        <v>508</v>
      </c>
      <c r="D18" s="112">
        <v>333108</v>
      </c>
      <c r="E18" s="114">
        <v>4.9299999999999997E-2</v>
      </c>
      <c r="F18" s="109">
        <v>6750000</v>
      </c>
    </row>
    <row r="19" spans="1:6" s="17" customFormat="1" ht="86.25">
      <c r="A19" s="107" t="s">
        <v>36</v>
      </c>
      <c r="B19" s="108" t="s">
        <v>523</v>
      </c>
      <c r="C19" s="108" t="s">
        <v>502</v>
      </c>
      <c r="D19" s="112">
        <v>17694</v>
      </c>
      <c r="E19" s="114">
        <v>4.6699999999999998E-2</v>
      </c>
      <c r="F19" s="109">
        <v>379000</v>
      </c>
    </row>
    <row r="20" spans="1:6" s="17" customFormat="1" ht="34.5">
      <c r="A20" s="107" t="s">
        <v>36</v>
      </c>
      <c r="B20" s="108" t="s">
        <v>524</v>
      </c>
      <c r="C20" s="108" t="s">
        <v>503</v>
      </c>
      <c r="D20" s="112">
        <v>70887</v>
      </c>
      <c r="E20" s="114">
        <v>9.8500000000000004E-2</v>
      </c>
      <c r="F20" s="109">
        <v>720000</v>
      </c>
    </row>
    <row r="21" spans="1:6" s="17" customFormat="1" ht="34.5">
      <c r="A21" s="107" t="s">
        <v>36</v>
      </c>
      <c r="B21" s="108" t="s">
        <v>525</v>
      </c>
      <c r="C21" s="108" t="s">
        <v>504</v>
      </c>
      <c r="D21" s="112">
        <v>15383</v>
      </c>
      <c r="E21" s="114">
        <v>4.7600000000000003E-2</v>
      </c>
      <c r="F21" s="109">
        <v>323000</v>
      </c>
    </row>
    <row r="22" spans="1:6" s="17" customFormat="1" ht="86.25">
      <c r="A22" s="107" t="s">
        <v>43</v>
      </c>
      <c r="B22" s="108" t="s">
        <v>523</v>
      </c>
      <c r="C22" s="108" t="s">
        <v>502</v>
      </c>
      <c r="D22" s="112">
        <v>14482</v>
      </c>
      <c r="E22" s="114">
        <v>3.8199999999999998E-2</v>
      </c>
      <c r="F22" s="109">
        <v>379000</v>
      </c>
    </row>
    <row r="23" spans="1:6" s="17" customFormat="1" ht="34.5">
      <c r="A23" s="107" t="s">
        <v>43</v>
      </c>
      <c r="B23" s="108" t="s">
        <v>524</v>
      </c>
      <c r="C23" s="108" t="s">
        <v>503</v>
      </c>
      <c r="D23" s="112">
        <v>32505</v>
      </c>
      <c r="E23" s="114">
        <v>4.5100000000000001E-2</v>
      </c>
      <c r="F23" s="109">
        <v>720000</v>
      </c>
    </row>
    <row r="24" spans="1:6" s="17" customFormat="1" ht="34.5">
      <c r="A24" s="107" t="s">
        <v>43</v>
      </c>
      <c r="B24" s="108" t="s">
        <v>525</v>
      </c>
      <c r="C24" s="108" t="s">
        <v>504</v>
      </c>
      <c r="D24" s="112">
        <v>12590</v>
      </c>
      <c r="E24" s="114">
        <v>3.9E-2</v>
      </c>
      <c r="F24" s="109">
        <v>323000</v>
      </c>
    </row>
    <row r="25" spans="1:6" s="17" customFormat="1" ht="86.25">
      <c r="A25" s="107" t="s">
        <v>45</v>
      </c>
      <c r="B25" s="108" t="s">
        <v>523</v>
      </c>
      <c r="C25" s="108" t="s">
        <v>502</v>
      </c>
      <c r="D25" s="112">
        <v>20169</v>
      </c>
      <c r="E25" s="114">
        <v>5.3199999999999997E-2</v>
      </c>
      <c r="F25" s="109">
        <v>379000</v>
      </c>
    </row>
    <row r="26" spans="1:6" s="17" customFormat="1" ht="34.5">
      <c r="A26" s="107" t="s">
        <v>45</v>
      </c>
      <c r="B26" s="108" t="s">
        <v>524</v>
      </c>
      <c r="C26" s="108" t="s">
        <v>503</v>
      </c>
      <c r="D26" s="112">
        <v>42244</v>
      </c>
      <c r="E26" s="114">
        <v>5.8700000000000002E-2</v>
      </c>
      <c r="F26" s="109">
        <v>720000</v>
      </c>
    </row>
    <row r="27" spans="1:6" s="17" customFormat="1" ht="34.5">
      <c r="A27" s="107" t="s">
        <v>45</v>
      </c>
      <c r="B27" s="108" t="s">
        <v>525</v>
      </c>
      <c r="C27" s="108" t="s">
        <v>504</v>
      </c>
      <c r="D27" s="112">
        <v>17534</v>
      </c>
      <c r="E27" s="114">
        <v>5.4300000000000001E-2</v>
      </c>
      <c r="F27" s="109">
        <v>323000</v>
      </c>
    </row>
    <row r="28" spans="1:6" s="17" customFormat="1" ht="34.5">
      <c r="A28" s="107" t="s">
        <v>45</v>
      </c>
      <c r="B28" s="108" t="s">
        <v>526</v>
      </c>
      <c r="C28" s="108" t="s">
        <v>505</v>
      </c>
      <c r="D28" s="112">
        <v>482560</v>
      </c>
      <c r="E28" s="114">
        <v>5.16E-2</v>
      </c>
      <c r="F28" s="109">
        <v>9360000</v>
      </c>
    </row>
    <row r="29" spans="1:6" s="17" customFormat="1" ht="34.5">
      <c r="A29" s="107" t="s">
        <v>45</v>
      </c>
      <c r="B29" s="108" t="s">
        <v>527</v>
      </c>
      <c r="C29" s="108" t="s">
        <v>506</v>
      </c>
      <c r="D29" s="112">
        <v>143480</v>
      </c>
      <c r="E29" s="114">
        <v>5.1400000000000001E-2</v>
      </c>
      <c r="F29" s="109">
        <v>2790000</v>
      </c>
    </row>
    <row r="30" spans="1:6" s="17" customFormat="1" ht="34.5">
      <c r="A30" s="107" t="s">
        <v>45</v>
      </c>
      <c r="B30" s="108" t="s">
        <v>528</v>
      </c>
      <c r="C30" s="108" t="s">
        <v>507</v>
      </c>
      <c r="D30" s="112">
        <v>303662</v>
      </c>
      <c r="E30" s="114">
        <v>5.11E-2</v>
      </c>
      <c r="F30" s="109">
        <v>5940000</v>
      </c>
    </row>
    <row r="31" spans="1:6" s="17" customFormat="1" ht="69">
      <c r="A31" s="107" t="s">
        <v>45</v>
      </c>
      <c r="B31" s="108" t="s">
        <v>529</v>
      </c>
      <c r="C31" s="108" t="s">
        <v>508</v>
      </c>
      <c r="D31" s="112">
        <v>346228</v>
      </c>
      <c r="E31" s="114">
        <v>5.1299999999999998E-2</v>
      </c>
      <c r="F31" s="109">
        <v>6750000</v>
      </c>
    </row>
    <row r="32" spans="1:6" s="17" customFormat="1" ht="17.25">
      <c r="A32" s="85" t="s">
        <v>486</v>
      </c>
      <c r="B32" s="86"/>
      <c r="C32" s="86"/>
      <c r="D32" s="120">
        <f>SUBTOTAL(109,Table37[Allocated Cost])</f>
        <v>5919116</v>
      </c>
      <c r="E32" s="87"/>
      <c r="F32"/>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8097-B4C8-48F8-ADB1-CEA5BC4FB394}">
  <dimension ref="A1:D42"/>
  <sheetViews>
    <sheetView zoomScale="80" zoomScaleNormal="80" workbookViewId="0"/>
  </sheetViews>
  <sheetFormatPr defaultRowHeight="15"/>
  <cols>
    <col min="1" max="1" width="23.140625" customWidth="1"/>
    <col min="2" max="2" width="23.7109375" style="96" customWidth="1"/>
    <col min="3" max="3" width="21.7109375" style="96" bestFit="1" customWidth="1"/>
    <col min="4" max="4" width="26.7109375" style="96" customWidth="1"/>
  </cols>
  <sheetData>
    <row r="1" spans="1:4" s="17" customFormat="1" ht="34.5">
      <c r="A1" s="84" t="s">
        <v>0</v>
      </c>
      <c r="B1" s="91" t="s">
        <v>494</v>
      </c>
      <c r="C1" s="97" t="s">
        <v>495</v>
      </c>
      <c r="D1" s="97" t="s">
        <v>496</v>
      </c>
    </row>
    <row r="2" spans="1:4" s="17" customFormat="1" ht="17.25">
      <c r="A2" s="88" t="s">
        <v>9</v>
      </c>
      <c r="B2" s="92">
        <f>SUMIF('Assigned Upgrade Costs'!A:A, A2, 'Assigned Upgrade Costs'!H:H)
 + SUMIF('Affected Systems Costs'!A:A, A2, 'Affected Systems Costs'!D:D)</f>
        <v>3113851.9056254313</v>
      </c>
      <c r="C2" s="95">
        <f>SUMIFS('Assigned Upgrade Costs'!H:H,
        'Assigned Upgrade Costs'!K:K, "Eligible",
        'Assigned Upgrade Costs'!A:A, A2)</f>
        <v>1215237.9056254313</v>
      </c>
      <c r="D2" s="95">
        <f>SUMIFS('Assigned Upgrade Costs'!H:H,
        'Assigned Upgrade Costs'!K:K, "Ineligible",
        'Assigned Upgrade Costs'!A:A, A2)</f>
        <v>1898614</v>
      </c>
    </row>
    <row r="3" spans="1:4" s="17" customFormat="1" ht="17.25">
      <c r="A3" s="89" t="s">
        <v>11</v>
      </c>
      <c r="B3" s="93">
        <f>SUMIF('Assigned Upgrade Costs'!A:A, A3, 'Assigned Upgrade Costs'!H:H)
 + SUMIF('Affected Systems Costs'!A:A, A3, 'Affected Systems Costs'!D:D)</f>
        <v>38964537.730400942</v>
      </c>
      <c r="C3" s="95">
        <f>SUMIFS('Assigned Upgrade Costs'!H:H,
        'Assigned Upgrade Costs'!K:K, "Eligible",
        'Assigned Upgrade Costs'!A:A, A3)</f>
        <v>19026999.730400942</v>
      </c>
      <c r="D3" s="95">
        <f>SUMIFS('Assigned Upgrade Costs'!H:H,
        'Assigned Upgrade Costs'!K:K, "Ineligible",
        'Assigned Upgrade Costs'!A:A, A3)</f>
        <v>19528134</v>
      </c>
    </row>
    <row r="4" spans="1:4" ht="17.25">
      <c r="A4" s="90" t="s">
        <v>12</v>
      </c>
      <c r="B4" s="93">
        <f>SUMIF('Assigned Upgrade Costs'!A:A, A4, 'Assigned Upgrade Costs'!H:H)
 + SUMIF('Affected Systems Costs'!A:A, A4, 'Affected Systems Costs'!D:D)</f>
        <v>18177652</v>
      </c>
      <c r="C4" s="95">
        <f>SUMIFS('Assigned Upgrade Costs'!H:H,
        'Assigned Upgrade Costs'!K:K, "Eligible",
        'Assigned Upgrade Costs'!A:A, A4)</f>
        <v>0</v>
      </c>
      <c r="D4" s="95">
        <f>SUMIFS('Assigned Upgrade Costs'!H:H,
        'Assigned Upgrade Costs'!K:K, "Ineligible",
        'Assigned Upgrade Costs'!A:A, A4)</f>
        <v>18177652</v>
      </c>
    </row>
    <row r="5" spans="1:4" ht="17.25">
      <c r="A5" s="89" t="s">
        <v>13</v>
      </c>
      <c r="B5" s="93">
        <f>SUMIF('Assigned Upgrade Costs'!A:A, A5, 'Assigned Upgrade Costs'!H:H)
 + SUMIF('Affected Systems Costs'!A:A, A5, 'Affected Systems Costs'!D:D)</f>
        <v>55291</v>
      </c>
      <c r="C5" s="95">
        <f>SUMIFS('Assigned Upgrade Costs'!H:H,
        'Assigned Upgrade Costs'!K:K, "Eligible",
        'Assigned Upgrade Costs'!A:A, A5)</f>
        <v>0</v>
      </c>
      <c r="D5" s="95">
        <f>SUMIFS('Assigned Upgrade Costs'!H:H,
        'Assigned Upgrade Costs'!K:K, "Ineligible",
        'Assigned Upgrade Costs'!A:A, A5)</f>
        <v>55291</v>
      </c>
    </row>
    <row r="6" spans="1:4" ht="17.25">
      <c r="A6" s="89" t="s">
        <v>15</v>
      </c>
      <c r="B6" s="93">
        <f>SUMIF('Assigned Upgrade Costs'!A:A, A6, 'Assigned Upgrade Costs'!H:H)
 + SUMIF('Affected Systems Costs'!A:A, A6, 'Affected Systems Costs'!D:D)</f>
        <v>55291</v>
      </c>
      <c r="C6" s="95">
        <f>SUMIFS('Assigned Upgrade Costs'!H:H,
        'Assigned Upgrade Costs'!K:K, "Eligible",
        'Assigned Upgrade Costs'!A:A, A6)</f>
        <v>0</v>
      </c>
      <c r="D6" s="95">
        <f>SUMIFS('Assigned Upgrade Costs'!H:H,
        'Assigned Upgrade Costs'!K:K, "Ineligible",
        'Assigned Upgrade Costs'!A:A, A6)</f>
        <v>55291</v>
      </c>
    </row>
    <row r="7" spans="1:4" ht="17.25">
      <c r="A7" s="89" t="s">
        <v>16</v>
      </c>
      <c r="B7" s="93">
        <f>SUMIF('Assigned Upgrade Costs'!A:A, A7, 'Assigned Upgrade Costs'!H:H)
 + SUMIF('Affected Systems Costs'!A:A, A7, 'Affected Systems Costs'!D:D)</f>
        <v>2823139.1075392282</v>
      </c>
      <c r="C7" s="95">
        <f>SUMIFS('Assigned Upgrade Costs'!H:H,
        'Assigned Upgrade Costs'!K:K, "Eligible",
        'Assigned Upgrade Costs'!A:A, A7)</f>
        <v>1787191.6056804922</v>
      </c>
      <c r="D7" s="95">
        <f>SUMIFS('Assigned Upgrade Costs'!H:H,
        'Assigned Upgrade Costs'!K:K, "Ineligible",
        'Assigned Upgrade Costs'!A:A, A7)</f>
        <v>1035947.501858736</v>
      </c>
    </row>
    <row r="8" spans="1:4" ht="17.25">
      <c r="A8" s="89" t="s">
        <v>17</v>
      </c>
      <c r="B8" s="93">
        <f>SUMIF('Assigned Upgrade Costs'!A:A, A8, 'Assigned Upgrade Costs'!H:H)
 + SUMIF('Affected Systems Costs'!A:A, A8, 'Affected Systems Costs'!D:D)</f>
        <v>46644980.790745959</v>
      </c>
      <c r="C8" s="95">
        <f>SUMIFS('Assigned Upgrade Costs'!H:H,
        'Assigned Upgrade Costs'!K:K, "Eligible",
        'Assigned Upgrade Costs'!A:A, A8)</f>
        <v>24842770.190745961</v>
      </c>
      <c r="D8" s="95">
        <f>SUMIFS('Assigned Upgrade Costs'!H:H,
        'Assigned Upgrade Costs'!K:K, "Ineligible",
        'Assigned Upgrade Costs'!A:A, A8)</f>
        <v>20794646.599999998</v>
      </c>
    </row>
    <row r="9" spans="1:4" ht="17.25">
      <c r="A9" s="89" t="s">
        <v>18</v>
      </c>
      <c r="B9" s="93">
        <f>SUMIF('Assigned Upgrade Costs'!A:A, A9, 'Assigned Upgrade Costs'!H:H)
 + SUMIF('Affected Systems Costs'!A:A, A9, 'Affected Systems Costs'!D:D)</f>
        <v>46579282</v>
      </c>
      <c r="C9" s="95">
        <f>SUMIFS('Assigned Upgrade Costs'!H:H,
        'Assigned Upgrade Costs'!K:K, "Eligible",
        'Assigned Upgrade Costs'!A:A, A9)</f>
        <v>0</v>
      </c>
      <c r="D9" s="95">
        <f>SUMIFS('Assigned Upgrade Costs'!H:H,
        'Assigned Upgrade Costs'!K:K, "Ineligible",
        'Assigned Upgrade Costs'!A:A, A9)</f>
        <v>46579282</v>
      </c>
    </row>
    <row r="10" spans="1:4" ht="17.25">
      <c r="A10" s="89" t="s">
        <v>20</v>
      </c>
      <c r="B10" s="93">
        <f>SUMIF('Assigned Upgrade Costs'!A:A, A10, 'Assigned Upgrade Costs'!H:H)
 + SUMIF('Affected Systems Costs'!A:A, A10, 'Affected Systems Costs'!D:D)</f>
        <v>6933716.069712976</v>
      </c>
      <c r="C10" s="95">
        <f>SUMIFS('Assigned Upgrade Costs'!H:H,
        'Assigned Upgrade Costs'!K:K, "Eligible",
        'Assigned Upgrade Costs'!A:A, A10)</f>
        <v>5147111.8243598165</v>
      </c>
      <c r="D10" s="95">
        <f>SUMIFS('Assigned Upgrade Costs'!H:H,
        'Assigned Upgrade Costs'!K:K, "Ineligible",
        'Assigned Upgrade Costs'!A:A, A10)</f>
        <v>1786604.2453531597</v>
      </c>
    </row>
    <row r="11" spans="1:4" ht="17.25">
      <c r="A11" s="89" t="s">
        <v>21</v>
      </c>
      <c r="B11" s="93">
        <f>SUMIF('Assigned Upgrade Costs'!A:A, A11, 'Assigned Upgrade Costs'!H:H)
 + SUMIF('Affected Systems Costs'!A:A, A11, 'Affected Systems Costs'!D:D)</f>
        <v>3916377.6613088422</v>
      </c>
      <c r="C11" s="95">
        <f>SUMIFS('Assigned Upgrade Costs'!H:H,
        'Assigned Upgrade Costs'!K:K, "Eligible",
        'Assigned Upgrade Costs'!A:A, A11)</f>
        <v>2680787.4085207381</v>
      </c>
      <c r="D11" s="95">
        <f>SUMIFS('Assigned Upgrade Costs'!H:H,
        'Assigned Upgrade Costs'!K:K, "Ineligible",
        'Assigned Upgrade Costs'!A:A, A11)</f>
        <v>1235590.2527881041</v>
      </c>
    </row>
    <row r="12" spans="1:4" ht="17.25">
      <c r="A12" s="89" t="s">
        <v>22</v>
      </c>
      <c r="B12" s="93">
        <f>SUMIF('Assigned Upgrade Costs'!A:A, A12, 'Assigned Upgrade Costs'!H:H)
 + SUMIF('Affected Systems Costs'!A:A, A12, 'Affected Systems Costs'!D:D)</f>
        <v>29272076.193830643</v>
      </c>
      <c r="C12" s="95">
        <f>SUMIFS('Assigned Upgrade Costs'!H:H,
        'Assigned Upgrade Costs'!K:K, "Eligible",
        'Assigned Upgrade Costs'!A:A, A12)</f>
        <v>16561846.793830642</v>
      </c>
      <c r="D12" s="95">
        <f>SUMIFS('Assigned Upgrade Costs'!H:H,
        'Assigned Upgrade Costs'!K:K, "Ineligible",
        'Assigned Upgrade Costs'!A:A, A12)</f>
        <v>12710229.4</v>
      </c>
    </row>
    <row r="13" spans="1:4" ht="17.25">
      <c r="A13" s="89" t="s">
        <v>23</v>
      </c>
      <c r="B13" s="93">
        <f>SUMIF('Assigned Upgrade Costs'!A:A, A13, 'Assigned Upgrade Costs'!H:H)
 + SUMIF('Affected Systems Costs'!A:A, A13, 'Affected Systems Costs'!D:D)</f>
        <v>18374925</v>
      </c>
      <c r="C13" s="95">
        <f>SUMIFS('Assigned Upgrade Costs'!H:H,
        'Assigned Upgrade Costs'!K:K, "Eligible",
        'Assigned Upgrade Costs'!A:A, A13)</f>
        <v>0</v>
      </c>
      <c r="D13" s="95">
        <f>SUMIFS('Assigned Upgrade Costs'!H:H,
        'Assigned Upgrade Costs'!K:K, "Ineligible",
        'Assigned Upgrade Costs'!A:A, A13)</f>
        <v>18374925</v>
      </c>
    </row>
    <row r="14" spans="1:4" ht="17.25">
      <c r="A14" s="89" t="s">
        <v>25</v>
      </c>
      <c r="B14" s="93">
        <f>SUMIF('Assigned Upgrade Costs'!A:A, A14, 'Assigned Upgrade Costs'!H:H)
 + SUMIF('Affected Systems Costs'!A:A, A14, 'Affected Systems Costs'!D:D)</f>
        <v>39380411.970972054</v>
      </c>
      <c r="C14" s="95">
        <f>SUMIFS('Assigned Upgrade Costs'!H:H,
        'Assigned Upgrade Costs'!K:K, "Eligible",
        'Assigned Upgrade Costs'!A:A, A14)</f>
        <v>37453851.970972054</v>
      </c>
      <c r="D14" s="95">
        <f>SUMIFS('Assigned Upgrade Costs'!H:H,
        'Assigned Upgrade Costs'!K:K, "Ineligible",
        'Assigned Upgrade Costs'!A:A, A14)</f>
        <v>250000</v>
      </c>
    </row>
    <row r="15" spans="1:4" ht="17.25">
      <c r="A15" s="89" t="s">
        <v>26</v>
      </c>
      <c r="B15" s="93">
        <f>SUMIF('Assigned Upgrade Costs'!A:A, A15, 'Assigned Upgrade Costs'!H:H)
 + SUMIF('Affected Systems Costs'!A:A, A15, 'Affected Systems Costs'!D:D)</f>
        <v>9455211.6489067264</v>
      </c>
      <c r="C15" s="95">
        <f>SUMIFS('Assigned Upgrade Costs'!H:H,
        'Assigned Upgrade Costs'!K:K, "Eligible",
        'Assigned Upgrade Costs'!A:A, A15)</f>
        <v>455211.64890672563</v>
      </c>
      <c r="D15" s="95">
        <f>SUMIFS('Assigned Upgrade Costs'!H:H,
        'Assigned Upgrade Costs'!K:K, "Ineligible",
        'Assigned Upgrade Costs'!A:A, A15)</f>
        <v>9000000</v>
      </c>
    </row>
    <row r="16" spans="1:4" ht="17.25">
      <c r="A16" s="90" t="s">
        <v>27</v>
      </c>
      <c r="B16" s="93">
        <f>SUMIF('Assigned Upgrade Costs'!A:A, A16, 'Assigned Upgrade Costs'!H:H)
 + SUMIF('Affected Systems Costs'!A:A, A16, 'Affected Systems Costs'!D:D)</f>
        <v>27006184</v>
      </c>
      <c r="C16" s="95">
        <f>SUMIFS('Assigned Upgrade Costs'!H:H,
        'Assigned Upgrade Costs'!K:K, "Eligible",
        'Assigned Upgrade Costs'!A:A, A16)</f>
        <v>0</v>
      </c>
      <c r="D16" s="95">
        <f>SUMIFS('Assigned Upgrade Costs'!H:H,
        'Assigned Upgrade Costs'!K:K, "Ineligible",
        'Assigned Upgrade Costs'!A:A, A16)</f>
        <v>27006184</v>
      </c>
    </row>
    <row r="17" spans="1:4" ht="17.25">
      <c r="A17" s="89" t="s">
        <v>28</v>
      </c>
      <c r="B17" s="93">
        <f>SUMIF('Assigned Upgrade Costs'!A:A, A17, 'Assigned Upgrade Costs'!H:H)
 + SUMIF('Affected Systems Costs'!A:A, A17, 'Affected Systems Costs'!D:D)</f>
        <v>35027886.300334141</v>
      </c>
      <c r="C17" s="95">
        <f>SUMIFS('Assigned Upgrade Costs'!H:H,
        'Assigned Upgrade Costs'!K:K, "Eligible",
        'Assigned Upgrade Costs'!A:A, A17)</f>
        <v>15615908.300334139</v>
      </c>
      <c r="D17" s="95">
        <f>SUMIFS('Assigned Upgrade Costs'!H:H,
        'Assigned Upgrade Costs'!K:K, "Ineligible",
        'Assigned Upgrade Costs'!A:A, A17)</f>
        <v>19411978</v>
      </c>
    </row>
    <row r="18" spans="1:4" ht="17.25">
      <c r="A18" s="90" t="s">
        <v>30</v>
      </c>
      <c r="B18" s="93">
        <f>SUMIF('Assigned Upgrade Costs'!A:A, A18, 'Assigned Upgrade Costs'!H:H)
 + SUMIF('Affected Systems Costs'!A:A, A18, 'Affected Systems Costs'!D:D)</f>
        <v>19401151</v>
      </c>
      <c r="C18" s="95">
        <f>SUMIFS('Assigned Upgrade Costs'!H:H,
        'Assigned Upgrade Costs'!K:K, "Eligible",
        'Assigned Upgrade Costs'!A:A, A18)</f>
        <v>0</v>
      </c>
      <c r="D18" s="95">
        <f>SUMIFS('Assigned Upgrade Costs'!H:H,
        'Assigned Upgrade Costs'!K:K, "Ineligible",
        'Assigned Upgrade Costs'!A:A, A18)</f>
        <v>18094981</v>
      </c>
    </row>
    <row r="19" spans="1:4" ht="17.25">
      <c r="A19" s="89" t="s">
        <v>31</v>
      </c>
      <c r="B19" s="93">
        <f>SUMIF('Assigned Upgrade Costs'!A:A, A19, 'Assigned Upgrade Costs'!H:H)
 + SUMIF('Affected Systems Costs'!A:A, A19, 'Affected Systems Costs'!D:D)</f>
        <v>19663524</v>
      </c>
      <c r="C19" s="95">
        <f>SUMIFS('Assigned Upgrade Costs'!H:H,
        'Assigned Upgrade Costs'!K:K, "Eligible",
        'Assigned Upgrade Costs'!A:A, A19)</f>
        <v>0</v>
      </c>
      <c r="D19" s="95">
        <f>SUMIFS('Assigned Upgrade Costs'!H:H,
        'Assigned Upgrade Costs'!K:K, "Ineligible",
        'Assigned Upgrade Costs'!A:A, A19)</f>
        <v>19663524</v>
      </c>
    </row>
    <row r="20" spans="1:4" ht="17.25">
      <c r="A20" s="90" t="s">
        <v>34</v>
      </c>
      <c r="B20" s="93">
        <f>SUMIF('Assigned Upgrade Costs'!A:A, A20, 'Assigned Upgrade Costs'!H:H)
 + SUMIF('Affected Systems Costs'!A:A, A20, 'Affected Systems Costs'!D:D)</f>
        <v>55291</v>
      </c>
      <c r="C20" s="95">
        <f>SUMIFS('Assigned Upgrade Costs'!H:H,
        'Assigned Upgrade Costs'!K:K, "Eligible",
        'Assigned Upgrade Costs'!A:A, A20)</f>
        <v>0</v>
      </c>
      <c r="D20" s="95">
        <f>SUMIFS('Assigned Upgrade Costs'!H:H,
        'Assigned Upgrade Costs'!K:K, "Ineligible",
        'Assigned Upgrade Costs'!A:A, A20)</f>
        <v>55291</v>
      </c>
    </row>
    <row r="21" spans="1:4" ht="17.25">
      <c r="A21" s="89" t="s">
        <v>35</v>
      </c>
      <c r="B21" s="93">
        <f>SUMIF('Assigned Upgrade Costs'!A:A, A21, 'Assigned Upgrade Costs'!H:H)
 + SUMIF('Affected Systems Costs'!A:A, A21, 'Affected Systems Costs'!D:D)</f>
        <v>26547800.385017354</v>
      </c>
      <c r="C21" s="95">
        <f>SUMIFS('Assigned Upgrade Costs'!H:H,
        'Assigned Upgrade Costs'!K:K, "Eligible",
        'Assigned Upgrade Costs'!A:A, A21)</f>
        <v>22489278.385017354</v>
      </c>
      <c r="D21" s="95">
        <f>SUMIFS('Assigned Upgrade Costs'!H:H,
        'Assigned Upgrade Costs'!K:K, "Ineligible",
        'Assigned Upgrade Costs'!A:A, A21)</f>
        <v>4058522</v>
      </c>
    </row>
    <row r="22" spans="1:4" ht="17.25">
      <c r="A22" s="90" t="s">
        <v>36</v>
      </c>
      <c r="B22" s="93">
        <f>SUMIF('Assigned Upgrade Costs'!A:A, A22, 'Assigned Upgrade Costs'!H:H)
 + SUMIF('Affected Systems Costs'!A:A, A22, 'Affected Systems Costs'!D:D)</f>
        <v>17519084</v>
      </c>
      <c r="C22" s="95">
        <f>SUMIFS('Assigned Upgrade Costs'!H:H,
        'Assigned Upgrade Costs'!K:K, "Eligible",
        'Assigned Upgrade Costs'!A:A, A22)</f>
        <v>0</v>
      </c>
      <c r="D22" s="95">
        <f>SUMIFS('Assigned Upgrade Costs'!H:H,
        'Assigned Upgrade Costs'!K:K, "Ineligible",
        'Assigned Upgrade Costs'!A:A, A22)</f>
        <v>17415120</v>
      </c>
    </row>
    <row r="23" spans="1:4" ht="17.25">
      <c r="A23" s="89" t="s">
        <v>37</v>
      </c>
      <c r="B23" s="94">
        <f>SUMIF('Assigned Upgrade Costs'!A:A, A23, 'Assigned Upgrade Costs'!H:H)
 + SUMIF('Affected Systems Costs'!A:A, A23, 'Affected Systems Costs'!D:D)</f>
        <v>3237720</v>
      </c>
      <c r="C23" s="95">
        <f>SUMIFS('Assigned Upgrade Costs'!H:H,
        'Assigned Upgrade Costs'!K:K, "Eligible",
        'Assigned Upgrade Costs'!A:A, A23)</f>
        <v>0</v>
      </c>
      <c r="D23" s="95">
        <f>SUMIFS('Assigned Upgrade Costs'!H:H,
        'Assigned Upgrade Costs'!K:K, "Ineligible",
        'Assigned Upgrade Costs'!A:A, A23)</f>
        <v>3237720</v>
      </c>
    </row>
    <row r="24" spans="1:4" ht="17.25">
      <c r="A24" s="90" t="s">
        <v>38</v>
      </c>
      <c r="B24" s="93">
        <f>SUMIF('Assigned Upgrade Costs'!A:A, A24, 'Assigned Upgrade Costs'!H:H)
 + SUMIF('Affected Systems Costs'!A:A, A24, 'Affected Systems Costs'!D:D)</f>
        <v>13236393.351005191</v>
      </c>
      <c r="C24" s="95">
        <f>SUMIFS('Assigned Upgrade Costs'!H:H,
        'Assigned Upgrade Costs'!K:K, "Eligible",
        'Assigned Upgrade Costs'!A:A, A24)</f>
        <v>4236393.351005191</v>
      </c>
      <c r="D24" s="95">
        <f>SUMIFS('Assigned Upgrade Costs'!H:H,
        'Assigned Upgrade Costs'!K:K, "Ineligible",
        'Assigned Upgrade Costs'!A:A, A24)</f>
        <v>9000000</v>
      </c>
    </row>
    <row r="25" spans="1:4" ht="17.25">
      <c r="A25" s="89" t="s">
        <v>39</v>
      </c>
      <c r="B25" s="93">
        <f>SUMIF('Assigned Upgrade Costs'!A:A, A25, 'Assigned Upgrade Costs'!H:H)
 + SUMIF('Affected Systems Costs'!A:A, A25, 'Affected Systems Costs'!D:D)</f>
        <v>98974744</v>
      </c>
      <c r="C25" s="95">
        <f>SUMIFS('Assigned Upgrade Costs'!H:H,
        'Assigned Upgrade Costs'!K:K, "Eligible",
        'Assigned Upgrade Costs'!A:A, A25)</f>
        <v>86565035</v>
      </c>
      <c r="D25" s="95">
        <f>SUMIFS('Assigned Upgrade Costs'!H:H,
        'Assigned Upgrade Costs'!K:K, "Ineligible",
        'Assigned Upgrade Costs'!A:A, A25)</f>
        <v>12409709</v>
      </c>
    </row>
    <row r="26" spans="1:4" ht="17.25">
      <c r="A26" s="90" t="s">
        <v>40</v>
      </c>
      <c r="B26" s="93">
        <f>SUMIF('Assigned Upgrade Costs'!A:A, A26, 'Assigned Upgrade Costs'!H:H)
 + SUMIF('Affected Systems Costs'!A:A, A26, 'Affected Systems Costs'!D:D)</f>
        <v>10359287</v>
      </c>
      <c r="C26" s="95">
        <f>SUMIFS('Assigned Upgrade Costs'!H:H,
        'Assigned Upgrade Costs'!K:K, "Eligible",
        'Assigned Upgrade Costs'!A:A, A26)</f>
        <v>0</v>
      </c>
      <c r="D26" s="95">
        <f>SUMIFS('Assigned Upgrade Costs'!H:H,
        'Assigned Upgrade Costs'!K:K, "Ineligible",
        'Assigned Upgrade Costs'!A:A, A26)</f>
        <v>10359287</v>
      </c>
    </row>
    <row r="27" spans="1:4" ht="17.25">
      <c r="A27" s="89" t="s">
        <v>41</v>
      </c>
      <c r="B27" s="93">
        <f>SUMIF('Assigned Upgrade Costs'!A:A, A27, 'Assigned Upgrade Costs'!H:H)
 + SUMIF('Affected Systems Costs'!A:A, A27, 'Affected Systems Costs'!D:D)</f>
        <v>17144976.545955628</v>
      </c>
      <c r="C27" s="95">
        <f>SUMIFS('Assigned Upgrade Costs'!H:H,
        'Assigned Upgrade Costs'!K:K, "Eligible",
        'Assigned Upgrade Costs'!A:A, A27)</f>
        <v>8144976.5459556263</v>
      </c>
      <c r="D27" s="95">
        <f>SUMIFS('Assigned Upgrade Costs'!H:H,
        'Assigned Upgrade Costs'!K:K, "Ineligible",
        'Assigned Upgrade Costs'!A:A, A27)</f>
        <v>9000000</v>
      </c>
    </row>
    <row r="28" spans="1:4" ht="17.25">
      <c r="A28" s="90" t="s">
        <v>42</v>
      </c>
      <c r="B28" s="93">
        <f>SUMIF('Assigned Upgrade Costs'!A:A, A28, 'Assigned Upgrade Costs'!H:H)
 + SUMIF('Affected Systems Costs'!A:A, A28, 'Affected Systems Costs'!D:D)</f>
        <v>9586154</v>
      </c>
      <c r="C28" s="95">
        <f>SUMIFS('Assigned Upgrade Costs'!H:H,
        'Assigned Upgrade Costs'!K:K, "Eligible",
        'Assigned Upgrade Costs'!A:A, A28)</f>
        <v>0</v>
      </c>
      <c r="D28" s="95">
        <f>SUMIFS('Assigned Upgrade Costs'!H:H,
        'Assigned Upgrade Costs'!K:K, "Ineligible",
        'Assigned Upgrade Costs'!A:A, A28)</f>
        <v>9586154</v>
      </c>
    </row>
    <row r="29" spans="1:4" ht="17.25">
      <c r="A29" s="89" t="s">
        <v>43</v>
      </c>
      <c r="B29" s="93">
        <f>SUMIF('Assigned Upgrade Costs'!A:A, A29, 'Assigned Upgrade Costs'!H:H)
 + SUMIF('Affected Systems Costs'!A:A, A29, 'Affected Systems Costs'!D:D)</f>
        <v>19370861</v>
      </c>
      <c r="C29" s="95">
        <f>SUMIFS('Assigned Upgrade Costs'!H:H,
        'Assigned Upgrade Costs'!K:K, "Eligible",
        'Assigned Upgrade Costs'!A:A, A29)</f>
        <v>0</v>
      </c>
      <c r="D29" s="95">
        <f>SUMIFS('Assigned Upgrade Costs'!H:H,
        'Assigned Upgrade Costs'!K:K, "Ineligible",
        'Assigned Upgrade Costs'!A:A, A29)</f>
        <v>19311284</v>
      </c>
    </row>
    <row r="30" spans="1:4" ht="17.25">
      <c r="A30" s="90" t="s">
        <v>44</v>
      </c>
      <c r="B30" s="93">
        <f>SUMIF('Assigned Upgrade Costs'!A:A, A30, 'Assigned Upgrade Costs'!H:H)
 + SUMIF('Affected Systems Costs'!A:A, A30, 'Affected Systems Costs'!D:D)</f>
        <v>6270621.5527780317</v>
      </c>
      <c r="C30" s="95">
        <f>SUMIFS('Assigned Upgrade Costs'!H:H,
        'Assigned Upgrade Costs'!K:K, "Eligible",
        'Assigned Upgrade Costs'!A:A, A30)</f>
        <v>267189.55277803139</v>
      </c>
      <c r="D30" s="95">
        <f>SUMIFS('Assigned Upgrade Costs'!H:H,
        'Assigned Upgrade Costs'!K:K, "Ineligible",
        'Assigned Upgrade Costs'!A:A, A30)</f>
        <v>6003432</v>
      </c>
    </row>
    <row r="31" spans="1:4" ht="17.25">
      <c r="A31" s="89" t="s">
        <v>45</v>
      </c>
      <c r="B31" s="93">
        <f>SUMIF('Assigned Upgrade Costs'!A:A, A31, 'Assigned Upgrade Costs'!H:H)
 + SUMIF('Affected Systems Costs'!A:A, A31, 'Affected Systems Costs'!D:D)</f>
        <v>17436017</v>
      </c>
      <c r="C31" s="95">
        <f>SUMIFS('Assigned Upgrade Costs'!H:H,
        'Assigned Upgrade Costs'!K:K, "Eligible",
        'Assigned Upgrade Costs'!A:A, A31)</f>
        <v>0</v>
      </c>
      <c r="D31" s="95">
        <f>SUMIFS('Assigned Upgrade Costs'!H:H,
        'Assigned Upgrade Costs'!K:K, "Ineligible",
        'Assigned Upgrade Costs'!A:A, A31)</f>
        <v>16080140</v>
      </c>
    </row>
    <row r="32" spans="1:4" ht="17.25">
      <c r="A32" s="89" t="s">
        <v>46</v>
      </c>
      <c r="B32" s="93">
        <f>SUMIF('Assigned Upgrade Costs'!A:A, A32, 'Assigned Upgrade Costs'!H:H)
 + SUMIF('Affected Systems Costs'!A:A, A32, 'Affected Systems Costs'!D:D)</f>
        <v>19709940</v>
      </c>
      <c r="C32" s="95">
        <f>SUMIFS('Assigned Upgrade Costs'!H:H,
        'Assigned Upgrade Costs'!K:K, "Eligible",
        'Assigned Upgrade Costs'!A:A, A32)</f>
        <v>0</v>
      </c>
      <c r="D32" s="95">
        <f>SUMIFS('Assigned Upgrade Costs'!H:H,
        'Assigned Upgrade Costs'!K:K, "Ineligible",
        'Assigned Upgrade Costs'!A:A, A32)</f>
        <v>19709940</v>
      </c>
    </row>
    <row r="33" spans="1:4" ht="17.25">
      <c r="A33" s="89" t="s">
        <v>47</v>
      </c>
      <c r="B33" s="93">
        <f>SUMIF('Assigned Upgrade Costs'!A:A, A33, 'Assigned Upgrade Costs'!H:H)
 + SUMIF('Affected Systems Costs'!A:A, A33, 'Affected Systems Costs'!D:D)</f>
        <v>25580714</v>
      </c>
      <c r="C33" s="95">
        <f>SUMIFS('Assigned Upgrade Costs'!H:H,
        'Assigned Upgrade Costs'!K:K, "Eligible",
        'Assigned Upgrade Costs'!A:A, A33)</f>
        <v>19200000</v>
      </c>
      <c r="D33" s="95">
        <f>SUMIFS('Assigned Upgrade Costs'!H:H,
        'Assigned Upgrade Costs'!K:K, "Ineligible",
        'Assigned Upgrade Costs'!A:A, A33)</f>
        <v>6380714</v>
      </c>
    </row>
    <row r="34" spans="1:4" ht="17.25">
      <c r="A34" s="89" t="s">
        <v>48</v>
      </c>
      <c r="B34" s="93">
        <f>SUMIF('Assigned Upgrade Costs'!A:A, A34, 'Assigned Upgrade Costs'!H:H)
 + SUMIF('Affected Systems Costs'!A:A, A34, 'Affected Systems Costs'!D:D)</f>
        <v>3500000</v>
      </c>
      <c r="C34" s="95">
        <f>SUMIFS('Assigned Upgrade Costs'!H:H,
        'Assigned Upgrade Costs'!K:K, "Eligible",
        'Assigned Upgrade Costs'!A:A, A34)</f>
        <v>0</v>
      </c>
      <c r="D34" s="95">
        <f>SUMIFS('Assigned Upgrade Costs'!H:H,
        'Assigned Upgrade Costs'!K:K, "Ineligible",
        'Assigned Upgrade Costs'!A:A, A34)</f>
        <v>3500000</v>
      </c>
    </row>
    <row r="35" spans="1:4" ht="17.25">
      <c r="A35" s="89" t="s">
        <v>49</v>
      </c>
      <c r="B35" s="93">
        <f>SUMIF('Assigned Upgrade Costs'!A:A, A35, 'Assigned Upgrade Costs'!H:H)
 + SUMIF('Affected Systems Costs'!A:A, A35, 'Affected Systems Costs'!D:D)</f>
        <v>2993706</v>
      </c>
      <c r="C35" s="95">
        <f>SUMIFS('Assigned Upgrade Costs'!H:H,
        'Assigned Upgrade Costs'!K:K, "Eligible",
        'Assigned Upgrade Costs'!A:A, A35)</f>
        <v>0</v>
      </c>
      <c r="D35" s="95">
        <f>SUMIFS('Assigned Upgrade Costs'!H:H,
        'Assigned Upgrade Costs'!K:K, "Ineligible",
        'Assigned Upgrade Costs'!A:A, A35)</f>
        <v>2993706</v>
      </c>
    </row>
    <row r="36" spans="1:4" ht="17.25">
      <c r="A36" s="89" t="s">
        <v>50</v>
      </c>
      <c r="B36" s="93">
        <f>SUMIF('Assigned Upgrade Costs'!A:A, A36, 'Assigned Upgrade Costs'!H:H)
 + SUMIF('Affected Systems Costs'!A:A, A36, 'Affected Systems Costs'!D:D)</f>
        <v>1830400</v>
      </c>
      <c r="C36" s="95">
        <f>SUMIFS('Assigned Upgrade Costs'!H:H,
        'Assigned Upgrade Costs'!K:K, "Eligible",
        'Assigned Upgrade Costs'!A:A, A36)</f>
        <v>0</v>
      </c>
      <c r="D36" s="95">
        <f>SUMIFS('Assigned Upgrade Costs'!H:H,
        'Assigned Upgrade Costs'!K:K, "Ineligible",
        'Assigned Upgrade Costs'!A:A, A36)</f>
        <v>1830400</v>
      </c>
    </row>
    <row r="37" spans="1:4" ht="17.25">
      <c r="A37" s="89" t="s">
        <v>51</v>
      </c>
      <c r="B37" s="93">
        <f>SUMIF('Assigned Upgrade Costs'!A:A, A37, 'Assigned Upgrade Costs'!H:H)
 + SUMIF('Affected Systems Costs'!A:A, A37, 'Affected Systems Costs'!D:D)</f>
        <v>112911</v>
      </c>
      <c r="C37" s="95">
        <f>SUMIFS('Assigned Upgrade Costs'!H:H,
        'Assigned Upgrade Costs'!K:K, "Eligible",
        'Assigned Upgrade Costs'!A:A, A37)</f>
        <v>0</v>
      </c>
      <c r="D37" s="95">
        <f>SUMIFS('Assigned Upgrade Costs'!H:H,
        'Assigned Upgrade Costs'!K:K, "Ineligible",
        'Assigned Upgrade Costs'!A:A, A37)</f>
        <v>112911</v>
      </c>
    </row>
    <row r="38" spans="1:4" ht="17.25">
      <c r="A38" s="90" t="s">
        <v>52</v>
      </c>
      <c r="B38" s="93">
        <f>SUMIF('Assigned Upgrade Costs'!A:A, A38, 'Assigned Upgrade Costs'!H:H)
 + SUMIF('Affected Systems Costs'!A:A, A38, 'Affected Systems Costs'!D:D)</f>
        <v>42389555.729279339</v>
      </c>
      <c r="C38" s="95">
        <f>SUMIFS('Assigned Upgrade Costs'!H:H,
        'Assigned Upgrade Costs'!K:K, "Eligible",
        'Assigned Upgrade Costs'!A:A, A38)</f>
        <v>10498998.729279339</v>
      </c>
      <c r="D38" s="95">
        <f>SUMIFS('Assigned Upgrade Costs'!H:H,
        'Assigned Upgrade Costs'!K:K, "Ineligible",
        'Assigned Upgrade Costs'!A:A, A38)</f>
        <v>31890557</v>
      </c>
    </row>
    <row r="39" spans="1:4" ht="17.25">
      <c r="A39" s="89" t="s">
        <v>53</v>
      </c>
      <c r="B39" s="93">
        <f>SUMIF('Assigned Upgrade Costs'!A:A, A39, 'Assigned Upgrade Costs'!H:H)
 + SUMIF('Affected Systems Costs'!A:A, A39, 'Affected Systems Costs'!D:D)</f>
        <v>27097319.890444495</v>
      </c>
      <c r="C39" s="95">
        <f>SUMIFS('Assigned Upgrade Costs'!H:H,
        'Assigned Upgrade Costs'!K:K, "Eligible",
        'Assigned Upgrade Costs'!A:A, A39)</f>
        <v>7253030.8904444948</v>
      </c>
      <c r="D39" s="95">
        <f>SUMIFS('Assigned Upgrade Costs'!H:H,
        'Assigned Upgrade Costs'!K:K, "Ineligible",
        'Assigned Upgrade Costs'!A:A, A39)</f>
        <v>19844289</v>
      </c>
    </row>
    <row r="40" spans="1:4" ht="17.25">
      <c r="A40" s="89" t="s">
        <v>55</v>
      </c>
      <c r="B40" s="94">
        <f>SUMIF('Assigned Upgrade Costs'!A:A, A40, 'Assigned Upgrade Costs'!H:H)
 + SUMIF('Affected Systems Costs'!A:A, A40, 'Affected Systems Costs'!D:D)</f>
        <v>5750138.0627933778</v>
      </c>
      <c r="C40" s="95">
        <f>SUMIFS('Assigned Upgrade Costs'!H:H,
        'Assigned Upgrade Costs'!K:K, "Eligible",
        'Assigned Upgrade Costs'!A:A, A40)</f>
        <v>5750138.0627933778</v>
      </c>
      <c r="D40" s="95">
        <f>SUMIFS('Assigned Upgrade Costs'!H:H,
        'Assigned Upgrade Costs'!K:K, "Ineligible",
        'Assigned Upgrade Costs'!A:A, A40)</f>
        <v>0</v>
      </c>
    </row>
    <row r="41" spans="1:4" ht="17.25">
      <c r="A41" s="89" t="s">
        <v>56</v>
      </c>
      <c r="B41" s="94">
        <f>SUMIF('Assigned Upgrade Costs'!A:A, A41, 'Assigned Upgrade Costs'!H:H)
 + SUMIF('Affected Systems Costs'!A:A, A41, 'Affected Systems Costs'!D:D)</f>
        <v>22576426</v>
      </c>
      <c r="C41" s="95">
        <f>SUMIFS('Assigned Upgrade Costs'!H:H,
        'Assigned Upgrade Costs'!K:K, "Eligible",
        'Assigned Upgrade Costs'!A:A, A41)</f>
        <v>0</v>
      </c>
      <c r="D41" s="95">
        <f>SUMIFS('Assigned Upgrade Costs'!H:H,
        'Assigned Upgrade Costs'!K:K, "Ineligible",
        'Assigned Upgrade Costs'!A:A, A41)</f>
        <v>22576426</v>
      </c>
    </row>
    <row r="42" spans="1:4" ht="17.25">
      <c r="A42" s="85" t="s">
        <v>486</v>
      </c>
      <c r="B42" s="95">
        <f>SUBTOTAL(109,Table379[Total Allocated Cost Estimate])</f>
        <v>756125549.89665043</v>
      </c>
      <c r="C42" s="98"/>
      <c r="D42" s="9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6a3422b2e0c8b832c027faaa5bf89cb8">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214f711840173d1b359fa81f9aae3537"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_ip_UnifiedCompliancePolicyUIAction xmlns="http://schemas.microsoft.com/sharepoint/v3" xsi:nil="true"/>
    <_ip_UnifiedCompliancePolicyProperties xmlns="http://schemas.microsoft.com/sharepoint/v3" xsi:nil="true"/>
  </documentManagement>
</p:properties>
</file>

<file path=customXml/item4.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Props1.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2.xml><?xml version="1.0" encoding="utf-8"?>
<ds:datastoreItem xmlns:ds="http://schemas.openxmlformats.org/officeDocument/2006/customXml" ds:itemID="{8CF44D29-BEF9-464E-9093-FB07FA57D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7FD3C1-C441-453D-B9D0-7CE63843BDDE}">
  <ds:schemaRefs>
    <ds:schemaRef ds:uri="eee9ca11-2005-4fec-8ec3-93aa9c794f12"/>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c2bc835-ac53-448c-935b-f5fd59800e50"/>
    <ds:schemaRef ds:uri="http://schemas.microsoft.com/sharepoint/v3"/>
    <ds:schemaRef ds:uri="http://purl.org/dc/elements/1.1/"/>
    <ds:schemaRef ds:uri="http://schemas.microsoft.com/office/2006/metadata/properties"/>
    <ds:schemaRef ds:uri="fe696bc0-f58e-456e-aaa2-0f1aac4ccff8"/>
    <ds:schemaRef ds:uri="http://www.w3.org/XML/1998/namespace"/>
    <ds:schemaRef ds:uri="http://purl.org/dc/dcmitype/"/>
  </ds:schemaRefs>
</ds:datastoreItem>
</file>

<file path=customXml/itemProps4.xml><?xml version="1.0" encoding="utf-8"?>
<ds:datastoreItem xmlns:ds="http://schemas.openxmlformats.org/officeDocument/2006/customXml" ds:itemID="{29E034BC-1EC2-483D-AE2A-FF50841ED1DC}">
  <ds:schemaRefs>
    <ds:schemaRef ds:uri="http://schemas.microsoft.com/DataMashup"/>
  </ds:schemaRefs>
</ds:datastoreItem>
</file>

<file path=docMetadata/LabelInfo.xml><?xml version="1.0" encoding="utf-8"?>
<clbl:labelList xmlns:clbl="http://schemas.microsoft.com/office/2020/mipLabelMetadata">
  <clbl:label id="{068fb027-0173-4b54-bd61-93714687c0de}" enabled="1" method="Privileged" siteId="{3230926a-71b7-4370-a137-197badc066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Executive Summary</vt:lpstr>
      <vt:lpstr>Revision History</vt:lpstr>
      <vt:lpstr>Revision Details</vt:lpstr>
      <vt:lpstr>Requests</vt:lpstr>
      <vt:lpstr>Assigned Upgrade Costs</vt:lpstr>
      <vt:lpstr>Affected Systems Costs</vt:lpstr>
      <vt:lpstr>Total Allocated Cost</vt:lpstr>
      <vt:lpstr>'Executive Summary'!_Toc196913594</vt:lpstr>
      <vt:lpstr>'Executive Summary'!_Toc196913595</vt:lpstr>
      <vt:lpstr>'Executive Summary'!_Toc196913596</vt:lpstr>
      <vt:lpstr>'Executive Summary'!_Toc196913597</vt:lpstr>
      <vt:lpstr>'Executive Summary'!_Toc196913598</vt:lpstr>
      <vt:lpstr>'Executive Summary'!_Toc196913600</vt:lpstr>
      <vt:lpstr>'Executive Summary'!_Toc196913601</vt:lpstr>
      <vt:lpstr>'Executive Summary'!_Toc196913602</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Andy Barton</cp:lastModifiedBy>
  <cp:revision/>
  <cp:lastPrinted>2025-09-18T17:42:09Z</cp:lastPrinted>
  <dcterms:created xsi:type="dcterms:W3CDTF">2019-12-18T15:05:48Z</dcterms:created>
  <dcterms:modified xsi:type="dcterms:W3CDTF">2026-03-17T15:58:17Z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